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345" windowWidth="25785" windowHeight="14940" tabRatio="781" activeTab="6"/>
  </bookViews>
  <sheets>
    <sheet name="Предложения" sheetId="55" r:id="rId1"/>
    <sheet name="Кольцово Акция до 31.03." sheetId="57" r:id="rId2"/>
    <sheet name="ЖК ВЛ АКЦИЯ до 31.03." sheetId="54" r:id="rId3"/>
    <sheet name="ЖК ВЛ" sheetId="36" r:id="rId4"/>
    <sheet name="ЖК ЛМ3 Акция до 31.03" sheetId="56" r:id="rId5"/>
    <sheet name="ЖК ЛМ3" sheetId="35" r:id="rId6"/>
    <sheet name="ЖК Медовый" sheetId="42" r:id="rId7"/>
  </sheets>
  <definedNames>
    <definedName name="_xlnm._FilterDatabase" localSheetId="3" hidden="1">'ЖК ВЛ'!#REF!</definedName>
    <definedName name="_xlnm._FilterDatabase" localSheetId="2" hidden="1">'ЖК ВЛ АКЦИЯ до 31.03.'!#REF!</definedName>
  </definedNames>
  <calcPr calcId="145621"/>
</workbook>
</file>

<file path=xl/calcChain.xml><?xml version="1.0" encoding="utf-8"?>
<calcChain xmlns="http://schemas.openxmlformats.org/spreadsheetml/2006/main">
  <c r="I43" i="56" l="1"/>
  <c r="I23" i="56"/>
  <c r="G59" i="56"/>
  <c r="E59" i="56"/>
  <c r="C59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G53" i="56"/>
  <c r="E53" i="56"/>
  <c r="C53" i="56"/>
  <c r="G52" i="56"/>
  <c r="E52" i="56"/>
  <c r="C52" i="56"/>
  <c r="G51" i="56"/>
  <c r="E51" i="56"/>
  <c r="C51" i="56"/>
  <c r="G50" i="56"/>
  <c r="E50" i="56"/>
  <c r="C50" i="56"/>
  <c r="G49" i="56"/>
  <c r="E49" i="56"/>
  <c r="C49" i="56"/>
  <c r="G48" i="56"/>
  <c r="E48" i="56"/>
  <c r="C48" i="56"/>
  <c r="G47" i="56"/>
  <c r="E47" i="56"/>
  <c r="C47" i="56"/>
  <c r="G46" i="56"/>
  <c r="E46" i="56"/>
  <c r="C46" i="56"/>
  <c r="G45" i="56"/>
  <c r="E45" i="56"/>
  <c r="C45" i="56"/>
  <c r="G44" i="56"/>
  <c r="E44" i="56"/>
  <c r="G43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C29" i="56"/>
  <c r="G28" i="56"/>
  <c r="E28" i="56"/>
  <c r="C28" i="56"/>
  <c r="G27" i="56"/>
  <c r="E27" i="56"/>
  <c r="C27" i="56"/>
  <c r="G26" i="56"/>
  <c r="E26" i="56"/>
  <c r="C26" i="56"/>
  <c r="G25" i="56"/>
  <c r="E25" i="56"/>
  <c r="C25" i="56"/>
  <c r="G24" i="56"/>
  <c r="E24" i="56"/>
  <c r="G23" i="56"/>
  <c r="G4" i="56"/>
  <c r="G13" i="56"/>
  <c r="G14" i="56"/>
  <c r="E13" i="56"/>
  <c r="E14" i="56"/>
  <c r="E4" i="56"/>
  <c r="C13" i="56"/>
  <c r="H19" i="56"/>
  <c r="G19" i="56" s="1"/>
  <c r="H17" i="56"/>
  <c r="G17" i="56" s="1"/>
  <c r="F19" i="56"/>
  <c r="E19" i="56" s="1"/>
  <c r="F18" i="56"/>
  <c r="E18" i="56" s="1"/>
  <c r="F17" i="56"/>
  <c r="E17" i="56" s="1"/>
  <c r="D19" i="56"/>
  <c r="C19" i="56" s="1"/>
  <c r="D18" i="56"/>
  <c r="C18" i="56" s="1"/>
  <c r="D17" i="56"/>
  <c r="C17" i="56" s="1"/>
  <c r="H16" i="56"/>
  <c r="G16" i="56" s="1"/>
  <c r="H15" i="56"/>
  <c r="G15" i="56" s="1"/>
  <c r="F16" i="56"/>
  <c r="E16" i="56" s="1"/>
  <c r="F15" i="56"/>
  <c r="E15" i="56" s="1"/>
  <c r="D16" i="56"/>
  <c r="C16" i="56" s="1"/>
  <c r="D15" i="56"/>
  <c r="C15" i="56" s="1"/>
  <c r="H12" i="56"/>
  <c r="G12" i="56" s="1"/>
  <c r="H11" i="56"/>
  <c r="G11" i="56" s="1"/>
  <c r="H10" i="56"/>
  <c r="G10" i="56" s="1"/>
  <c r="F12" i="56"/>
  <c r="E12" i="56" s="1"/>
  <c r="F11" i="56"/>
  <c r="E11" i="56" s="1"/>
  <c r="F10" i="56"/>
  <c r="E10" i="56" s="1"/>
  <c r="D12" i="56"/>
  <c r="C12" i="56" s="1"/>
  <c r="D11" i="56"/>
  <c r="C11" i="56" s="1"/>
  <c r="D10" i="56"/>
  <c r="C10" i="56" s="1"/>
  <c r="H9" i="56"/>
  <c r="G9" i="56" s="1"/>
  <c r="H8" i="56"/>
  <c r="G8" i="56" s="1"/>
  <c r="F9" i="56"/>
  <c r="E9" i="56" s="1"/>
  <c r="F8" i="56"/>
  <c r="E8" i="56" s="1"/>
  <c r="D9" i="56"/>
  <c r="C9" i="56" s="1"/>
  <c r="D8" i="56"/>
  <c r="C8" i="56" s="1"/>
  <c r="H7" i="56"/>
  <c r="G7" i="56" s="1"/>
  <c r="H6" i="56"/>
  <c r="G6" i="56" s="1"/>
  <c r="F7" i="56"/>
  <c r="E7" i="56" s="1"/>
  <c r="F6" i="56"/>
  <c r="E6" i="56" s="1"/>
  <c r="D7" i="56"/>
  <c r="C7" i="56" s="1"/>
  <c r="D6" i="56"/>
  <c r="C6" i="56" s="1"/>
  <c r="H5" i="56"/>
  <c r="G5" i="56" s="1"/>
  <c r="F5" i="56"/>
  <c r="E5" i="56" s="1"/>
  <c r="D5" i="56"/>
  <c r="C5" i="56" s="1"/>
  <c r="J3" i="56"/>
  <c r="I3" i="56" s="1"/>
  <c r="H3" i="56"/>
  <c r="G3" i="56" s="1"/>
  <c r="F13" i="57"/>
  <c r="E13" i="57"/>
  <c r="F12" i="57"/>
  <c r="E12" i="57"/>
  <c r="F11" i="57"/>
  <c r="E11" i="57"/>
  <c r="D9" i="57"/>
  <c r="F9" i="57" s="1"/>
  <c r="D8" i="57"/>
  <c r="E8" i="57" s="1"/>
  <c r="D7" i="57"/>
  <c r="F7" i="57" s="1"/>
  <c r="D6" i="57"/>
  <c r="E6" i="57" s="1"/>
  <c r="D5" i="57"/>
  <c r="F5" i="57" s="1"/>
  <c r="D4" i="57"/>
  <c r="E4" i="57" s="1"/>
  <c r="D3" i="57"/>
  <c r="F3" i="57" s="1"/>
  <c r="G39" i="56"/>
  <c r="E39" i="56"/>
  <c r="C39" i="56"/>
  <c r="E5" i="57" l="1"/>
  <c r="E3" i="57"/>
  <c r="E9" i="57"/>
  <c r="E7" i="57"/>
  <c r="F4" i="57"/>
  <c r="F6" i="57"/>
  <c r="F8" i="57"/>
  <c r="E80" i="42" l="1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E105" i="42"/>
  <c r="E106" i="42"/>
  <c r="E107" i="42"/>
  <c r="E79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C105" i="42"/>
  <c r="C106" i="42"/>
  <c r="C107" i="42"/>
  <c r="C75" i="42"/>
  <c r="I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9" i="35"/>
  <c r="G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3" i="35"/>
  <c r="C45" i="35"/>
  <c r="C46" i="35"/>
  <c r="C47" i="35"/>
  <c r="C48" i="35"/>
  <c r="C49" i="35"/>
  <c r="C50" i="35"/>
  <c r="C51" i="35"/>
  <c r="C52" i="35"/>
  <c r="C53" i="35"/>
  <c r="C55" i="35"/>
  <c r="C56" i="35"/>
  <c r="C57" i="35"/>
  <c r="C58" i="35"/>
  <c r="C59" i="35"/>
  <c r="C43" i="35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92" i="54"/>
  <c r="G92" i="54"/>
  <c r="E92" i="54"/>
  <c r="C92" i="54"/>
  <c r="I91" i="54"/>
  <c r="G91" i="54"/>
  <c r="E91" i="54"/>
  <c r="C91" i="54"/>
  <c r="I90" i="54"/>
  <c r="G90" i="54"/>
  <c r="E90" i="54"/>
  <c r="C90" i="54"/>
  <c r="I89" i="54"/>
  <c r="G89" i="54"/>
  <c r="E89" i="54"/>
  <c r="C89" i="54"/>
  <c r="I88" i="54"/>
  <c r="G88" i="54"/>
  <c r="E88" i="54"/>
  <c r="C88" i="54"/>
  <c r="I87" i="54"/>
  <c r="G87" i="54"/>
  <c r="E87" i="54"/>
  <c r="C87" i="54"/>
  <c r="I86" i="54"/>
  <c r="G86" i="54"/>
  <c r="E86" i="54"/>
  <c r="C86" i="54"/>
  <c r="I85" i="54"/>
  <c r="G85" i="54"/>
  <c r="E85" i="54"/>
  <c r="C85" i="54"/>
  <c r="I84" i="54"/>
  <c r="G84" i="54"/>
  <c r="E84" i="54"/>
  <c r="C84" i="54"/>
  <c r="I83" i="54"/>
  <c r="G83" i="54"/>
  <c r="E83" i="54"/>
  <c r="C83" i="54"/>
  <c r="I82" i="54"/>
  <c r="G82" i="54"/>
  <c r="E82" i="54"/>
  <c r="C82" i="54"/>
  <c r="I81" i="54"/>
  <c r="G81" i="54"/>
  <c r="E81" i="54"/>
  <c r="C81" i="54"/>
  <c r="I80" i="54"/>
  <c r="G80" i="54"/>
  <c r="E80" i="54"/>
  <c r="C80" i="54"/>
  <c r="I79" i="54"/>
  <c r="G79" i="54"/>
  <c r="E79" i="54"/>
  <c r="C79" i="54"/>
  <c r="I78" i="54"/>
  <c r="G78" i="54"/>
  <c r="E78" i="54"/>
  <c r="C78" i="54"/>
  <c r="I77" i="54"/>
  <c r="G77" i="54"/>
  <c r="E77" i="54"/>
  <c r="C77" i="54"/>
  <c r="I76" i="54"/>
  <c r="G76" i="54"/>
  <c r="E76" i="54"/>
  <c r="C76" i="54"/>
  <c r="I75" i="54"/>
  <c r="G75" i="54"/>
  <c r="E75" i="54"/>
  <c r="C75" i="54"/>
  <c r="I74" i="54"/>
  <c r="G74" i="54"/>
  <c r="E74" i="54"/>
  <c r="C74" i="54"/>
  <c r="I73" i="54"/>
  <c r="G73" i="54"/>
  <c r="E73" i="54"/>
  <c r="C73" i="54"/>
  <c r="I72" i="54"/>
  <c r="G72" i="54"/>
  <c r="E72" i="54"/>
  <c r="C72" i="54"/>
  <c r="I71" i="54"/>
  <c r="G71" i="54"/>
  <c r="E71" i="54"/>
  <c r="C71" i="54"/>
  <c r="I70" i="54"/>
  <c r="G70" i="54"/>
  <c r="E70" i="54"/>
  <c r="C70" i="54"/>
  <c r="I69" i="54"/>
  <c r="G69" i="54"/>
  <c r="E69" i="54"/>
  <c r="C69" i="54"/>
  <c r="I68" i="54"/>
  <c r="G68" i="54"/>
  <c r="E68" i="54"/>
  <c r="C68" i="54"/>
  <c r="I67" i="54"/>
  <c r="G67" i="54"/>
  <c r="E67" i="54"/>
  <c r="C67" i="54"/>
  <c r="I66" i="54"/>
  <c r="G66" i="54"/>
  <c r="E66" i="54"/>
  <c r="C66" i="54"/>
  <c r="I65" i="54"/>
  <c r="G65" i="54"/>
  <c r="E65" i="54"/>
  <c r="C65" i="54"/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E23" i="35"/>
  <c r="C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F3" i="35"/>
  <c r="D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</calcChain>
</file>

<file path=xl/sharedStrings.xml><?xml version="1.0" encoding="utf-8"?>
<sst xmlns="http://schemas.openxmlformats.org/spreadsheetml/2006/main" count="1005" uniqueCount="115">
  <si>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</si>
  <si>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</si>
  <si>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</si>
  <si>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</si>
  <si>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</si>
  <si>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</si>
  <si>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</si>
  <si>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</si>
  <si>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</si>
  <si>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</si>
  <si>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</si>
  <si>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</si>
  <si>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</si>
  <si>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</si>
  <si>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</si>
  <si>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</si>
  <si>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</si>
  <si>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</si>
  <si>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</si>
  <si>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</si>
  <si>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</si>
  <si>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</si>
  <si>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</si>
  <si>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</si>
  <si>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</si>
  <si>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</si>
  <si>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</si>
  <si>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</si>
  <si>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</si>
  <si>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</si>
  <si>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</si>
  <si>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</si>
  <si>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</si>
  <si>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</si>
  <si>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</si>
  <si>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</si>
  <si>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</si>
  <si>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</si>
  <si>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</si>
  <si>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</si>
  <si>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</si>
  <si>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</si>
  <si>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</si>
  <si>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</si>
  <si>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</si>
  <si>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</si>
  <si>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</si>
  <si>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</si>
  <si>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</si>
  <si>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</si>
  <si>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</si>
  <si>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</si>
  <si>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</si>
  <si>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</si>
  <si>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</si>
  <si>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</si>
  <si>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</si>
  <si>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</si>
  <si>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</si>
  <si>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</si>
  <si>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</si>
  <si>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</si>
  <si>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</si>
  <si>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</si>
  <si>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</si>
  <si>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</si>
  <si>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</si>
  <si>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</si>
  <si>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</si>
  <si>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</si>
  <si>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</si>
  <si>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</si>
  <si>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</si>
  <si>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</si>
  <si>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</si>
  <si>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</si>
  <si>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</si>
  <si>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</si>
  <si>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</si>
  <si>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</si>
  <si>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</si>
  <si>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</si>
  <si>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</si>
  <si>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</si>
  <si>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</si>
  <si>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</si>
  <si>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</si>
  <si>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</si>
  <si>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</si>
  <si>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</si>
  <si>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</si>
  <si>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</si>
  <si>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10%</t>
    </r>
  </si>
  <si>
    <t>минус 200 000</t>
  </si>
  <si>
    <t>минус 300 000</t>
  </si>
  <si>
    <t>минус 400 000</t>
  </si>
  <si>
    <t>Минус 250 000</t>
  </si>
  <si>
    <t>Снижение</t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</si>
  <si>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</si>
  <si>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</si>
  <si>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</si>
  <si>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</si>
  <si>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</si>
  <si>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</si>
  <si>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01.02.2025г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</si>
  <si>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</si>
  <si>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</si>
  <si>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</si>
  <si>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</si>
  <si>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</si>
  <si>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</si>
  <si>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</si>
  <si>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</si>
  <si>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01.02.2025г.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</si>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</sst>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46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2" borderId="21" xfId="0" applyFont="1" applyFill="1" applyBorder="1"/>
    <xf numFmtId="0" fontId="6" fillId="0" borderId="22" xfId="0" applyFont="1" applyBorder="1" applyAlignment="1">
      <alignment horizontal="center"/>
    </xf>
    <xf numFmtId="0" fontId="6" fillId="2" borderId="12" xfId="0" applyFont="1" applyFill="1" applyBorder="1"/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8" xfId="0" applyFont="1" applyFill="1" applyBorder="1"/>
    <xf numFmtId="0" fontId="6" fillId="0" borderId="9" xfId="0" applyFont="1" applyBorder="1" applyAlignment="1">
      <alignment horizontal="center"/>
    </xf>
    <xf numFmtId="0" fontId="6" fillId="2" borderId="1" xfId="0" applyFont="1" applyFill="1" applyBorder="1"/>
    <xf numFmtId="0" fontId="6" fillId="0" borderId="5" xfId="0" applyFont="1" applyBorder="1" applyAlignment="1">
      <alignment horizontal="center"/>
    </xf>
    <xf numFmtId="0" fontId="6" fillId="2" borderId="26" xfId="0" applyFont="1" applyFill="1" applyBorder="1"/>
    <xf numFmtId="0" fontId="0" fillId="0" borderId="9" xfId="0" applyBorder="1" applyAlignment="1">
      <alignment horizontal="center"/>
    </xf>
    <xf numFmtId="0" fontId="6" fillId="2" borderId="27" xfId="0" applyFont="1" applyFill="1" applyBorder="1"/>
    <xf numFmtId="0" fontId="6" fillId="0" borderId="28" xfId="0" applyFont="1" applyBorder="1" applyAlignment="1">
      <alignment horizontal="center"/>
    </xf>
    <xf numFmtId="0" fontId="5" fillId="3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/>
    <xf numFmtId="0" fontId="6" fillId="2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0" borderId="7" xfId="0" applyFont="1" applyBorder="1"/>
    <xf numFmtId="2" fontId="2" fillId="0" borderId="5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2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8" xfId="0" applyFont="1" applyBorder="1"/>
    <xf numFmtId="2" fontId="2" fillId="0" borderId="9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/>
    </xf>
    <xf numFmtId="2" fontId="2" fillId="0" borderId="32" xfId="0" applyNumberFormat="1" applyFont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/>
    <xf numFmtId="0" fontId="8" fillId="0" borderId="2" xfId="0" applyFont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center" vertical="center" wrapText="1"/>
    </xf>
    <xf numFmtId="3" fontId="9" fillId="6" borderId="17" xfId="0" applyNumberFormat="1" applyFont="1" applyFill="1" applyBorder="1" applyAlignment="1">
      <alignment horizontal="center" vertical="center" wrapText="1"/>
    </xf>
    <xf numFmtId="3" fontId="9" fillId="6" borderId="25" xfId="0" applyNumberFormat="1" applyFont="1" applyFill="1" applyBorder="1" applyAlignment="1">
      <alignment horizontal="center" vertical="center" wrapText="1"/>
    </xf>
    <xf numFmtId="3" fontId="9" fillId="6" borderId="24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3" fontId="9" fillId="6" borderId="20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3" borderId="32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3" fontId="6" fillId="2" borderId="23" xfId="0" applyNumberFormat="1" applyFont="1" applyFill="1" applyBorder="1" applyAlignment="1">
      <alignment horizontal="center"/>
    </xf>
    <xf numFmtId="3" fontId="6" fillId="3" borderId="23" xfId="0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6" fillId="3" borderId="24" xfId="0" applyNumberFormat="1" applyFont="1" applyFill="1" applyBorder="1" applyAlignment="1">
      <alignment horizontal="center"/>
    </xf>
    <xf numFmtId="3" fontId="6" fillId="3" borderId="25" xfId="0" applyNumberFormat="1" applyFont="1" applyFill="1" applyBorder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3" fontId="6" fillId="3" borderId="20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3" fontId="6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6" fillId="7" borderId="23" xfId="0" applyNumberFormat="1" applyFont="1" applyFill="1" applyBorder="1" applyAlignment="1">
      <alignment horizontal="center"/>
    </xf>
    <xf numFmtId="3" fontId="7" fillId="7" borderId="23" xfId="0" applyNumberFormat="1" applyFont="1" applyFill="1" applyBorder="1" applyAlignment="1">
      <alignment horizontal="center"/>
    </xf>
    <xf numFmtId="3" fontId="7" fillId="7" borderId="22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7" borderId="5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3" fontId="7" fillId="7" borderId="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12" xfId="0" applyFont="1" applyFill="1" applyBorder="1"/>
    <xf numFmtId="0" fontId="2" fillId="2" borderId="8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3" fontId="17" fillId="2" borderId="22" xfId="0" applyNumberFormat="1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7" borderId="9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3" fontId="17" fillId="2" borderId="23" xfId="0" applyNumberFormat="1" applyFont="1" applyFill="1" applyBorder="1" applyAlignment="1">
      <alignment horizontal="center"/>
    </xf>
    <xf numFmtId="3" fontId="0" fillId="3" borderId="41" xfId="0" applyNumberFormat="1" applyFill="1" applyBorder="1" applyAlignment="1">
      <alignment horizontal="center"/>
    </xf>
    <xf numFmtId="3" fontId="17" fillId="3" borderId="29" xfId="0" applyNumberFormat="1" applyFont="1" applyFill="1" applyBorder="1" applyAlignment="1">
      <alignment horizont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224" t="s">
        <v>21</v>
      </c>
      <c r="B2" s="233" t="s">
        <v>54</v>
      </c>
      <c r="C2" s="232" t="s">
        <v>97</v>
      </c>
    </row>
    <row r="3" spans="1:3" ht="15.75" thickBot="1">
      <c r="A3" s="228" t="s">
        <v>57</v>
      </c>
      <c r="B3" s="234">
        <v>55.5</v>
      </c>
      <c r="C3" s="231" t="s">
        <v>95</v>
      </c>
    </row>
    <row r="4" spans="1:3">
      <c r="A4" s="226" t="s">
        <v>61</v>
      </c>
      <c r="B4" s="235">
        <v>37</v>
      </c>
      <c r="C4" s="218" t="s">
        <v>93</v>
      </c>
    </row>
    <row r="5" spans="1:3">
      <c r="A5" s="226" t="s">
        <v>62</v>
      </c>
      <c r="B5" s="235">
        <v>55</v>
      </c>
      <c r="C5" s="220" t="s">
        <v>94</v>
      </c>
    </row>
    <row r="6" spans="1:3" ht="15.75" thickBot="1">
      <c r="A6" s="227" t="s">
        <v>63</v>
      </c>
      <c r="B6" s="236">
        <v>64.8</v>
      </c>
      <c r="C6" s="219" t="s">
        <v>94</v>
      </c>
    </row>
    <row r="7" spans="1:3">
      <c r="A7" s="226" t="s">
        <v>65</v>
      </c>
      <c r="B7" s="237">
        <v>34</v>
      </c>
      <c r="C7" s="218" t="s">
        <v>93</v>
      </c>
    </row>
    <row r="8" spans="1:3">
      <c r="A8" s="226" t="s">
        <v>65</v>
      </c>
      <c r="B8" s="237">
        <v>37</v>
      </c>
      <c r="C8" s="220" t="s">
        <v>93</v>
      </c>
    </row>
    <row r="9" spans="1:3">
      <c r="A9" s="226" t="s">
        <v>66</v>
      </c>
      <c r="B9" s="237">
        <v>51.1</v>
      </c>
      <c r="C9" s="220" t="s">
        <v>94</v>
      </c>
    </row>
    <row r="10" spans="1:3">
      <c r="A10" s="226" t="s">
        <v>65</v>
      </c>
      <c r="B10" s="237">
        <v>55</v>
      </c>
      <c r="C10" s="220" t="s">
        <v>94</v>
      </c>
    </row>
    <row r="11" spans="1:3" ht="15.75" thickBot="1">
      <c r="A11" s="228" t="s">
        <v>66</v>
      </c>
      <c r="B11" s="236">
        <v>56.5</v>
      </c>
      <c r="C11" s="219" t="s">
        <v>94</v>
      </c>
    </row>
    <row r="12" spans="1:3">
      <c r="A12" s="226" t="s">
        <v>69</v>
      </c>
      <c r="B12" s="237">
        <v>37</v>
      </c>
      <c r="C12" s="218" t="s">
        <v>93</v>
      </c>
    </row>
    <row r="13" spans="1:3">
      <c r="A13" s="226" t="s">
        <v>68</v>
      </c>
      <c r="B13" s="237">
        <v>37.700000000000003</v>
      </c>
      <c r="C13" s="220" t="s">
        <v>93</v>
      </c>
    </row>
    <row r="14" spans="1:3" ht="15.75" thickBot="1">
      <c r="A14" s="229" t="s">
        <v>69</v>
      </c>
      <c r="B14" s="238">
        <v>55</v>
      </c>
      <c r="C14" s="223" t="s">
        <v>94</v>
      </c>
    </row>
    <row r="15" spans="1:3" ht="15.75" thickBot="1">
      <c r="A15" s="225" t="s">
        <v>70</v>
      </c>
      <c r="B15" s="230">
        <v>64.5</v>
      </c>
      <c r="C15" s="217" t="s">
        <v>94</v>
      </c>
    </row>
    <row r="16" spans="1:3" ht="15.75" thickBot="1">
      <c r="A16" s="225" t="s">
        <v>71</v>
      </c>
      <c r="B16" s="230">
        <v>64.5</v>
      </c>
      <c r="C16" s="231" t="s">
        <v>94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3"/>
  <sheetViews>
    <sheetView workbookViewId="0">
      <selection activeCell="A2" sqref="A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6" width="18.42578125" customWidth="1"/>
    <col min="7" max="7" width="19" customWidth="1"/>
    <col min="8" max="9" width="15.7109375" customWidth="1"/>
    <col min="10" max="10" width="14" customWidth="1"/>
    <col min="12" max="12" width="44" customWidth="1"/>
  </cols>
  <sheetData>
    <row r="1" spans="1:8" s="1" customFormat="1" ht="19.5" thickBot="1">
      <c r="A1" s="176" t="s">
        <v>104</v>
      </c>
    </row>
    <row r="2" spans="1:8" ht="106.5" customHeight="1">
      <c r="A2" s="96" t="s">
        <v>0</v>
      </c>
      <c r="B2" s="97" t="s">
        <v>1</v>
      </c>
      <c r="C2" s="97" t="s">
        <v>2</v>
      </c>
      <c r="D2" s="97" t="s">
        <v>100</v>
      </c>
      <c r="E2" s="98" t="s">
        <v>20</v>
      </c>
      <c r="F2" s="98" t="s">
        <v>92</v>
      </c>
      <c r="G2" s="99" t="s">
        <v>3</v>
      </c>
    </row>
    <row r="3" spans="1:8" ht="32.25" thickBot="1">
      <c r="A3" s="100" t="s">
        <v>4</v>
      </c>
      <c r="B3" s="101" t="s">
        <v>5</v>
      </c>
      <c r="C3" s="101" t="s">
        <v>6</v>
      </c>
      <c r="D3" s="135">
        <f>5465000-250000</f>
        <v>5215000</v>
      </c>
      <c r="E3" s="136">
        <f t="shared" ref="E3:E9" si="0">D3*0.95</f>
        <v>4954250</v>
      </c>
      <c r="F3" s="136">
        <f t="shared" ref="F3:F9" si="1">D3*1.1</f>
        <v>5736500</v>
      </c>
      <c r="G3" s="102" t="s">
        <v>7</v>
      </c>
      <c r="H3" s="68" t="s">
        <v>96</v>
      </c>
    </row>
    <row r="4" spans="1:8" ht="30">
      <c r="A4" s="103" t="s">
        <v>8</v>
      </c>
      <c r="B4" s="104" t="s">
        <v>9</v>
      </c>
      <c r="C4" s="104" t="s">
        <v>10</v>
      </c>
      <c r="D4" s="137">
        <f>7742500-250000</f>
        <v>7492500</v>
      </c>
      <c r="E4" s="138">
        <f t="shared" si="0"/>
        <v>7117875</v>
      </c>
      <c r="F4" s="138">
        <f t="shared" si="1"/>
        <v>8241750.0000000009</v>
      </c>
      <c r="G4" s="105" t="s">
        <v>7</v>
      </c>
      <c r="H4" s="68" t="s">
        <v>96</v>
      </c>
    </row>
    <row r="5" spans="1:8" ht="30.75" thickBot="1">
      <c r="A5" s="106" t="s">
        <v>8</v>
      </c>
      <c r="B5" s="107" t="s">
        <v>9</v>
      </c>
      <c r="C5" s="107" t="s">
        <v>11</v>
      </c>
      <c r="D5" s="139">
        <f>7885000-250000</f>
        <v>7635000</v>
      </c>
      <c r="E5" s="140">
        <f t="shared" si="0"/>
        <v>7253250</v>
      </c>
      <c r="F5" s="140">
        <f t="shared" si="1"/>
        <v>8398500</v>
      </c>
      <c r="G5" s="108" t="s">
        <v>7</v>
      </c>
      <c r="H5" s="68" t="s">
        <v>96</v>
      </c>
    </row>
    <row r="6" spans="1:8" ht="15.75">
      <c r="A6" s="109" t="s">
        <v>12</v>
      </c>
      <c r="B6" s="104" t="s">
        <v>9</v>
      </c>
      <c r="C6" s="104" t="s">
        <v>10</v>
      </c>
      <c r="D6" s="137">
        <f>6175000-250000</f>
        <v>5925000</v>
      </c>
      <c r="E6" s="138">
        <f t="shared" si="0"/>
        <v>5628750</v>
      </c>
      <c r="F6" s="138">
        <f t="shared" si="1"/>
        <v>6517500.0000000009</v>
      </c>
      <c r="G6" s="110" t="s">
        <v>13</v>
      </c>
      <c r="H6" s="68" t="s">
        <v>96</v>
      </c>
    </row>
    <row r="7" spans="1:8" ht="15.75">
      <c r="A7" s="111" t="s">
        <v>14</v>
      </c>
      <c r="B7" s="104" t="s">
        <v>9</v>
      </c>
      <c r="C7" s="112" t="s">
        <v>11</v>
      </c>
      <c r="D7" s="141">
        <f>6317500-250000</f>
        <v>6067500</v>
      </c>
      <c r="E7" s="142">
        <f t="shared" si="0"/>
        <v>5764125</v>
      </c>
      <c r="F7" s="142">
        <f t="shared" si="1"/>
        <v>6674250.0000000009</v>
      </c>
      <c r="G7" s="113" t="s">
        <v>13</v>
      </c>
      <c r="H7" s="68" t="s">
        <v>96</v>
      </c>
    </row>
    <row r="8" spans="1:8" ht="15.75">
      <c r="A8" s="103" t="s">
        <v>15</v>
      </c>
      <c r="B8" s="104" t="s">
        <v>9</v>
      </c>
      <c r="C8" s="104" t="s">
        <v>10</v>
      </c>
      <c r="D8" s="137">
        <f>6175000-250000</f>
        <v>5925000</v>
      </c>
      <c r="E8" s="138">
        <f t="shared" si="0"/>
        <v>5628750</v>
      </c>
      <c r="F8" s="138">
        <f t="shared" si="1"/>
        <v>6517500.0000000009</v>
      </c>
      <c r="G8" s="105" t="s">
        <v>13</v>
      </c>
      <c r="H8" s="68" t="s">
        <v>96</v>
      </c>
    </row>
    <row r="9" spans="1:8" ht="16.5" thickBot="1">
      <c r="A9" s="100" t="s">
        <v>15</v>
      </c>
      <c r="B9" s="101" t="s">
        <v>9</v>
      </c>
      <c r="C9" s="101" t="s">
        <v>11</v>
      </c>
      <c r="D9" s="143">
        <f>6317500-250000</f>
        <v>6067500</v>
      </c>
      <c r="E9" s="144">
        <f t="shared" si="0"/>
        <v>5764125</v>
      </c>
      <c r="F9" s="144">
        <f t="shared" si="1"/>
        <v>6674250.0000000009</v>
      </c>
      <c r="G9" s="102" t="s">
        <v>13</v>
      </c>
      <c r="H9" s="68" t="s">
        <v>96</v>
      </c>
    </row>
    <row r="10" spans="1:8" ht="15.75" thickBot="1">
      <c r="D10" s="145"/>
      <c r="E10" s="145"/>
      <c r="F10" s="145"/>
      <c r="G10" s="114"/>
    </row>
    <row r="11" spans="1:8" ht="36" customHeight="1">
      <c r="A11" s="109" t="s">
        <v>16</v>
      </c>
      <c r="B11" s="115" t="s">
        <v>5</v>
      </c>
      <c r="C11" s="115" t="s">
        <v>6</v>
      </c>
      <c r="D11" s="146">
        <v>5900000</v>
      </c>
      <c r="E11" s="147">
        <f>D11*0.95</f>
        <v>5605000</v>
      </c>
      <c r="F11" s="147">
        <f>D11*1.1</f>
        <v>6490000.0000000009</v>
      </c>
      <c r="G11" s="110" t="s">
        <v>17</v>
      </c>
    </row>
    <row r="12" spans="1:8" ht="36" customHeight="1">
      <c r="A12" s="103" t="s">
        <v>18</v>
      </c>
      <c r="B12" s="104" t="s">
        <v>5</v>
      </c>
      <c r="C12" s="104" t="s">
        <v>6</v>
      </c>
      <c r="D12" s="148">
        <v>5900000</v>
      </c>
      <c r="E12" s="149">
        <f>D12*0.95</f>
        <v>5605000</v>
      </c>
      <c r="F12" s="149">
        <f>D12*1.1</f>
        <v>6490000.0000000009</v>
      </c>
      <c r="G12" s="105" t="s">
        <v>17</v>
      </c>
    </row>
    <row r="13" spans="1:8" ht="36" customHeight="1" thickBot="1">
      <c r="A13" s="106" t="s">
        <v>19</v>
      </c>
      <c r="B13" s="107" t="s">
        <v>9</v>
      </c>
      <c r="C13" s="107" t="s">
        <v>11</v>
      </c>
      <c r="D13" s="139">
        <v>8407500</v>
      </c>
      <c r="E13" s="140">
        <f>D13*0.95</f>
        <v>7987125</v>
      </c>
      <c r="F13" s="140">
        <f>D13*1.1</f>
        <v>9248250</v>
      </c>
      <c r="G13" s="108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2"/>
  <sheetViews>
    <sheetView topLeftCell="A34" zoomScale="90" zoomScaleNormal="90" workbookViewId="0">
      <selection activeCell="G51" sqref="G51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77" t="s">
        <v>105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70" t="s">
        <v>21</v>
      </c>
      <c r="B2" s="71" t="s">
        <v>22</v>
      </c>
      <c r="C2" s="72" t="s">
        <v>23</v>
      </c>
      <c r="D2" s="71" t="s">
        <v>24</v>
      </c>
      <c r="E2" s="72" t="s">
        <v>25</v>
      </c>
      <c r="F2" s="71" t="s">
        <v>24</v>
      </c>
      <c r="G2" s="72" t="s">
        <v>26</v>
      </c>
      <c r="H2" s="71" t="s">
        <v>24</v>
      </c>
      <c r="I2" s="72" t="s">
        <v>27</v>
      </c>
      <c r="J2" s="71" t="s">
        <v>24</v>
      </c>
      <c r="K2" s="88" t="s">
        <v>28</v>
      </c>
      <c r="L2" s="89"/>
    </row>
    <row r="3" spans="1:12">
      <c r="A3" s="73" t="s">
        <v>29</v>
      </c>
      <c r="B3" s="74">
        <v>56.58</v>
      </c>
      <c r="C3" s="154">
        <f>D3/B3</f>
        <v>84977.5</v>
      </c>
      <c r="D3" s="155">
        <v>4808026.95</v>
      </c>
      <c r="E3" s="154">
        <f>F3/B3</f>
        <v>85452.5</v>
      </c>
      <c r="F3" s="155">
        <v>4834902.45</v>
      </c>
      <c r="G3" s="154">
        <f>H3/B3</f>
        <v>85927.5</v>
      </c>
      <c r="H3" s="155">
        <v>4861777.95</v>
      </c>
      <c r="I3" s="154">
        <f>J3/B3</f>
        <v>85452.5</v>
      </c>
      <c r="J3" s="155">
        <v>4834902.45</v>
      </c>
      <c r="K3" s="19" t="s">
        <v>30</v>
      </c>
      <c r="L3" s="90"/>
    </row>
    <row r="4" spans="1:12" ht="15.75" thickBot="1">
      <c r="A4" s="73" t="s">
        <v>29</v>
      </c>
      <c r="B4" s="75">
        <v>58.22</v>
      </c>
      <c r="C4" s="154">
        <f t="shared" ref="C4:C30" si="0">D4/B4</f>
        <v>84550</v>
      </c>
      <c r="D4" s="156">
        <v>4922501</v>
      </c>
      <c r="E4" s="157">
        <f t="shared" ref="E4:E30" si="1">F4/B4</f>
        <v>85025</v>
      </c>
      <c r="F4" s="156">
        <v>4950155.5</v>
      </c>
      <c r="G4" s="157">
        <f t="shared" ref="G4:G30" si="2">H4/B4</f>
        <v>85500</v>
      </c>
      <c r="H4" s="156">
        <v>4977810</v>
      </c>
      <c r="I4" s="157">
        <f t="shared" ref="I4:I30" si="3">J4/B4</f>
        <v>85025</v>
      </c>
      <c r="J4" s="156">
        <v>4950155.5</v>
      </c>
      <c r="K4" s="91" t="s">
        <v>30</v>
      </c>
      <c r="L4" s="90"/>
    </row>
    <row r="5" spans="1:12">
      <c r="A5" s="76" t="s">
        <v>31</v>
      </c>
      <c r="B5" s="77">
        <v>21.6</v>
      </c>
      <c r="C5" s="158">
        <f t="shared" si="0"/>
        <v>124268.55</v>
      </c>
      <c r="D5" s="159">
        <v>2684200.6800000002</v>
      </c>
      <c r="E5" s="158">
        <f t="shared" si="1"/>
        <v>124743.55</v>
      </c>
      <c r="F5" s="159">
        <v>2694460.68</v>
      </c>
      <c r="G5" s="158">
        <f t="shared" si="2"/>
        <v>125218.55</v>
      </c>
      <c r="H5" s="159">
        <v>2704720.68</v>
      </c>
      <c r="I5" s="158">
        <f t="shared" si="3"/>
        <v>124743.55</v>
      </c>
      <c r="J5" s="159">
        <v>2694460.68</v>
      </c>
      <c r="K5" s="92" t="s">
        <v>30</v>
      </c>
      <c r="L5" s="90"/>
    </row>
    <row r="6" spans="1:12">
      <c r="A6" s="78" t="s">
        <v>32</v>
      </c>
      <c r="B6" s="74">
        <v>37.549999999999997</v>
      </c>
      <c r="C6" s="160">
        <f t="shared" si="0"/>
        <v>97689.450000000012</v>
      </c>
      <c r="D6" s="161">
        <v>3668238.8475000001</v>
      </c>
      <c r="E6" s="160">
        <f t="shared" si="1"/>
        <v>98164.450000000012</v>
      </c>
      <c r="F6" s="161">
        <v>3686075.0975000001</v>
      </c>
      <c r="G6" s="160">
        <f t="shared" si="2"/>
        <v>98639.450000000012</v>
      </c>
      <c r="H6" s="161">
        <v>3703911.3475000001</v>
      </c>
      <c r="I6" s="160">
        <f t="shared" si="3"/>
        <v>98164.450000000012</v>
      </c>
      <c r="J6" s="161">
        <v>3686075.0975000001</v>
      </c>
      <c r="K6" s="19" t="s">
        <v>30</v>
      </c>
      <c r="L6" s="90"/>
    </row>
    <row r="7" spans="1:12">
      <c r="A7" s="73" t="s">
        <v>33</v>
      </c>
      <c r="B7" s="74">
        <v>56.58</v>
      </c>
      <c r="C7" s="154">
        <f t="shared" si="0"/>
        <v>84977.5</v>
      </c>
      <c r="D7" s="155">
        <v>4808026.95</v>
      </c>
      <c r="E7" s="154">
        <f t="shared" si="1"/>
        <v>85452.5</v>
      </c>
      <c r="F7" s="155">
        <v>4834902.45</v>
      </c>
      <c r="G7" s="154">
        <f t="shared" si="2"/>
        <v>85927.5</v>
      </c>
      <c r="H7" s="155">
        <v>4861777.95</v>
      </c>
      <c r="I7" s="154">
        <f t="shared" si="3"/>
        <v>85452.5</v>
      </c>
      <c r="J7" s="155">
        <v>4834902.45</v>
      </c>
      <c r="K7" s="19" t="s">
        <v>30</v>
      </c>
      <c r="L7" s="90"/>
    </row>
    <row r="8" spans="1:12" ht="15.75" thickBot="1">
      <c r="A8" s="79" t="s">
        <v>34</v>
      </c>
      <c r="B8" s="80">
        <v>58.22</v>
      </c>
      <c r="C8" s="162">
        <f t="shared" si="0"/>
        <v>84550</v>
      </c>
      <c r="D8" s="163">
        <v>4922501</v>
      </c>
      <c r="E8" s="162">
        <f t="shared" si="1"/>
        <v>85025</v>
      </c>
      <c r="F8" s="163">
        <v>4950155.5</v>
      </c>
      <c r="G8" s="162">
        <f t="shared" si="2"/>
        <v>85500</v>
      </c>
      <c r="H8" s="118">
        <v>4977810</v>
      </c>
      <c r="I8" s="157">
        <f t="shared" si="3"/>
        <v>85025</v>
      </c>
      <c r="J8" s="156">
        <v>4950155.5</v>
      </c>
      <c r="K8" s="91" t="s">
        <v>30</v>
      </c>
      <c r="L8" s="90"/>
    </row>
    <row r="9" spans="1:12">
      <c r="A9" s="76" t="s">
        <v>35</v>
      </c>
      <c r="B9" s="77">
        <v>21.6</v>
      </c>
      <c r="C9" s="158">
        <f t="shared" si="0"/>
        <v>124268.55</v>
      </c>
      <c r="D9" s="159">
        <v>2684200.6800000002</v>
      </c>
      <c r="E9" s="158">
        <f t="shared" si="1"/>
        <v>124743.55</v>
      </c>
      <c r="F9" s="159">
        <v>2694460.68</v>
      </c>
      <c r="G9" s="158">
        <f t="shared" si="2"/>
        <v>125218.55</v>
      </c>
      <c r="H9" s="159">
        <v>2704720.68</v>
      </c>
      <c r="I9" s="158">
        <f t="shared" si="3"/>
        <v>124743.55</v>
      </c>
      <c r="J9" s="159">
        <v>2694460.68</v>
      </c>
      <c r="K9" s="150" t="s">
        <v>30</v>
      </c>
      <c r="L9" s="90"/>
    </row>
    <row r="10" spans="1:12">
      <c r="A10" s="78" t="s">
        <v>36</v>
      </c>
      <c r="B10" s="74">
        <v>37.549999999999997</v>
      </c>
      <c r="C10" s="160">
        <f t="shared" si="0"/>
        <v>97689.450000000012</v>
      </c>
      <c r="D10" s="161">
        <v>3668238.8475000001</v>
      </c>
      <c r="E10" s="160">
        <f t="shared" si="1"/>
        <v>98164.450000000012</v>
      </c>
      <c r="F10" s="161">
        <v>3686075.0975000001</v>
      </c>
      <c r="G10" s="160">
        <f t="shared" si="2"/>
        <v>98639.450000000012</v>
      </c>
      <c r="H10" s="161">
        <v>3703911.3475000001</v>
      </c>
      <c r="I10" s="160">
        <f t="shared" si="3"/>
        <v>98164.450000000012</v>
      </c>
      <c r="J10" s="161">
        <v>3686075.0975000001</v>
      </c>
      <c r="K10" s="123" t="s">
        <v>30</v>
      </c>
      <c r="L10" s="90"/>
    </row>
    <row r="11" spans="1:12">
      <c r="A11" s="73" t="s">
        <v>37</v>
      </c>
      <c r="B11" s="74">
        <v>56.58</v>
      </c>
      <c r="C11" s="154">
        <f t="shared" si="0"/>
        <v>84977.5</v>
      </c>
      <c r="D11" s="155">
        <v>4808026.95</v>
      </c>
      <c r="E11" s="154">
        <f t="shared" si="1"/>
        <v>85452.5</v>
      </c>
      <c r="F11" s="155">
        <v>4834902.45</v>
      </c>
      <c r="G11" s="154">
        <f t="shared" si="2"/>
        <v>85927.5</v>
      </c>
      <c r="H11" s="155">
        <v>4861777.95</v>
      </c>
      <c r="I11" s="154">
        <f t="shared" si="3"/>
        <v>85452.5</v>
      </c>
      <c r="J11" s="155">
        <v>4834902.45</v>
      </c>
      <c r="K11" s="123" t="s">
        <v>30</v>
      </c>
      <c r="L11" s="90"/>
    </row>
    <row r="12" spans="1:12" ht="15.75" thickBot="1">
      <c r="A12" s="79" t="s">
        <v>38</v>
      </c>
      <c r="B12" s="80">
        <v>58.22</v>
      </c>
      <c r="C12" s="162">
        <f t="shared" si="0"/>
        <v>84550</v>
      </c>
      <c r="D12" s="163">
        <v>4922501</v>
      </c>
      <c r="E12" s="162">
        <f t="shared" si="1"/>
        <v>85025</v>
      </c>
      <c r="F12" s="163">
        <v>4950155.5</v>
      </c>
      <c r="G12" s="162">
        <f t="shared" si="2"/>
        <v>85500</v>
      </c>
      <c r="H12" s="118">
        <v>4977810</v>
      </c>
      <c r="I12" s="157">
        <f t="shared" si="3"/>
        <v>85025</v>
      </c>
      <c r="J12" s="156">
        <v>4950155.5</v>
      </c>
      <c r="K12" s="151" t="s">
        <v>30</v>
      </c>
      <c r="L12" s="90"/>
    </row>
    <row r="13" spans="1:12">
      <c r="A13" s="78" t="s">
        <v>39</v>
      </c>
      <c r="B13" s="81">
        <v>21.6</v>
      </c>
      <c r="C13" s="164">
        <f t="shared" si="0"/>
        <v>136261.35</v>
      </c>
      <c r="D13" s="165">
        <v>2943245.16</v>
      </c>
      <c r="E13" s="164">
        <f t="shared" si="1"/>
        <v>136736.35</v>
      </c>
      <c r="F13" s="165">
        <v>2953505.16</v>
      </c>
      <c r="G13" s="164">
        <f t="shared" si="2"/>
        <v>137211.35</v>
      </c>
      <c r="H13" s="165">
        <v>2963765.16</v>
      </c>
      <c r="I13" s="164">
        <f t="shared" si="3"/>
        <v>136736.35</v>
      </c>
      <c r="J13" s="165">
        <v>2953505.16</v>
      </c>
      <c r="K13" s="124" t="s">
        <v>30</v>
      </c>
      <c r="L13" s="90"/>
    </row>
    <row r="14" spans="1:12">
      <c r="A14" s="73" t="s">
        <v>41</v>
      </c>
      <c r="B14" s="74">
        <v>37.549999999999997</v>
      </c>
      <c r="C14" s="164">
        <f t="shared" si="0"/>
        <v>109568.25000000001</v>
      </c>
      <c r="D14" s="165">
        <v>4114287.7875000001</v>
      </c>
      <c r="E14" s="164">
        <f t="shared" si="1"/>
        <v>110043.25000000001</v>
      </c>
      <c r="F14" s="165">
        <v>4132124.0375000001</v>
      </c>
      <c r="G14" s="164">
        <f t="shared" si="2"/>
        <v>110518.25000000001</v>
      </c>
      <c r="H14" s="165">
        <v>4149960.2875000001</v>
      </c>
      <c r="I14" s="164">
        <f t="shared" si="3"/>
        <v>110043.25000000001</v>
      </c>
      <c r="J14" s="165">
        <v>4132124.0375000001</v>
      </c>
      <c r="K14" s="36" t="s">
        <v>40</v>
      </c>
      <c r="L14" s="93"/>
    </row>
    <row r="15" spans="1:12">
      <c r="A15" s="73" t="s">
        <v>42</v>
      </c>
      <c r="B15" s="74">
        <v>56.58</v>
      </c>
      <c r="C15" s="164">
        <f t="shared" si="0"/>
        <v>94575.35</v>
      </c>
      <c r="D15" s="165">
        <v>5351073.3030000003</v>
      </c>
      <c r="E15" s="164">
        <f t="shared" si="1"/>
        <v>95050.35</v>
      </c>
      <c r="F15" s="165">
        <v>5377948.8030000003</v>
      </c>
      <c r="G15" s="164">
        <f t="shared" si="2"/>
        <v>95525.35</v>
      </c>
      <c r="H15" s="165">
        <v>5404824.3030000003</v>
      </c>
      <c r="I15" s="164">
        <f t="shared" si="3"/>
        <v>95050.35</v>
      </c>
      <c r="J15" s="165">
        <v>5377948.8030000003</v>
      </c>
      <c r="K15" s="36" t="s">
        <v>40</v>
      </c>
      <c r="L15" s="90"/>
    </row>
    <row r="16" spans="1:12" ht="15.75" thickBot="1">
      <c r="A16" s="79" t="s">
        <v>42</v>
      </c>
      <c r="B16" s="80">
        <v>58.22</v>
      </c>
      <c r="C16" s="162">
        <f t="shared" si="0"/>
        <v>93935.049999999988</v>
      </c>
      <c r="D16" s="163">
        <v>5468898.6109999996</v>
      </c>
      <c r="E16" s="162">
        <f t="shared" si="1"/>
        <v>94885.049999999988</v>
      </c>
      <c r="F16" s="163">
        <v>5524207.6109999996</v>
      </c>
      <c r="G16" s="162">
        <f t="shared" si="2"/>
        <v>94885.049999999988</v>
      </c>
      <c r="H16" s="163">
        <v>5524207.6109999996</v>
      </c>
      <c r="I16" s="162">
        <f t="shared" si="3"/>
        <v>94410.049999999988</v>
      </c>
      <c r="J16" s="118">
        <v>5496553.1109999996</v>
      </c>
      <c r="K16" s="25" t="s">
        <v>40</v>
      </c>
      <c r="L16" s="90"/>
    </row>
    <row r="17" spans="1:12" ht="18.75" customHeight="1">
      <c r="A17" s="78" t="s">
        <v>43</v>
      </c>
      <c r="B17" s="81">
        <v>21.6</v>
      </c>
      <c r="C17" s="164">
        <f t="shared" si="0"/>
        <v>125517.79999999999</v>
      </c>
      <c r="D17" s="165">
        <v>2711184.48</v>
      </c>
      <c r="E17" s="164">
        <f t="shared" si="1"/>
        <v>125992.79999999999</v>
      </c>
      <c r="F17" s="165">
        <v>2721444.48</v>
      </c>
      <c r="G17" s="164">
        <f t="shared" si="2"/>
        <v>126467.79999999999</v>
      </c>
      <c r="H17" s="165">
        <v>2731704.48</v>
      </c>
      <c r="I17" s="164">
        <f t="shared" si="3"/>
        <v>125992.79999999999</v>
      </c>
      <c r="J17" s="165">
        <v>2721444.48</v>
      </c>
      <c r="K17" s="124" t="s">
        <v>30</v>
      </c>
      <c r="L17" s="90"/>
    </row>
    <row r="18" spans="1:12">
      <c r="A18" s="73" t="s">
        <v>44</v>
      </c>
      <c r="B18" s="74">
        <v>37.549999999999997</v>
      </c>
      <c r="C18" s="164">
        <f t="shared" si="0"/>
        <v>102750.1</v>
      </c>
      <c r="D18" s="165">
        <v>3858266.2549999999</v>
      </c>
      <c r="E18" s="164">
        <f t="shared" si="1"/>
        <v>103225.1</v>
      </c>
      <c r="F18" s="165">
        <v>3876102.5049999999</v>
      </c>
      <c r="G18" s="164">
        <f t="shared" si="2"/>
        <v>103700.1</v>
      </c>
      <c r="H18" s="165">
        <v>3893938.7549999999</v>
      </c>
      <c r="I18" s="164">
        <f t="shared" si="3"/>
        <v>103225.1</v>
      </c>
      <c r="J18" s="165">
        <v>3876102.5049999999</v>
      </c>
      <c r="K18" s="124" t="s">
        <v>30</v>
      </c>
      <c r="L18" s="90"/>
    </row>
    <row r="19" spans="1:12">
      <c r="A19" s="73" t="s">
        <v>45</v>
      </c>
      <c r="B19" s="74">
        <v>56.58</v>
      </c>
      <c r="C19" s="164">
        <f t="shared" si="0"/>
        <v>90030.55</v>
      </c>
      <c r="D19" s="165">
        <v>5093928.5190000003</v>
      </c>
      <c r="E19" s="164">
        <f t="shared" si="1"/>
        <v>90505.55</v>
      </c>
      <c r="F19" s="165">
        <v>5120804.0190000003</v>
      </c>
      <c r="G19" s="164">
        <f t="shared" si="2"/>
        <v>90980.55</v>
      </c>
      <c r="H19" s="165">
        <v>5147679.5190000003</v>
      </c>
      <c r="I19" s="164">
        <f t="shared" si="3"/>
        <v>90505.55</v>
      </c>
      <c r="J19" s="165">
        <v>5120804.0190000003</v>
      </c>
      <c r="K19" s="124" t="s">
        <v>30</v>
      </c>
      <c r="L19" s="90"/>
    </row>
    <row r="20" spans="1:12" ht="15.75" thickBot="1">
      <c r="A20" s="79" t="s">
        <v>45</v>
      </c>
      <c r="B20" s="80">
        <v>58.22</v>
      </c>
      <c r="C20" s="162">
        <f t="shared" si="0"/>
        <v>89484.3</v>
      </c>
      <c r="D20" s="163">
        <v>5209775.9460000005</v>
      </c>
      <c r="E20" s="162">
        <f t="shared" si="1"/>
        <v>89959.3</v>
      </c>
      <c r="F20" s="163">
        <v>5237430.4460000005</v>
      </c>
      <c r="G20" s="162">
        <f t="shared" si="2"/>
        <v>90434.3</v>
      </c>
      <c r="H20" s="163">
        <v>5265084.9460000005</v>
      </c>
      <c r="I20" s="162">
        <f t="shared" si="3"/>
        <v>89959.3</v>
      </c>
      <c r="J20" s="118">
        <v>5237430.4460000005</v>
      </c>
      <c r="K20" s="125" t="s">
        <v>30</v>
      </c>
      <c r="L20" s="90"/>
    </row>
    <row r="21" spans="1:12">
      <c r="A21" s="78" t="s">
        <v>46</v>
      </c>
      <c r="B21" s="81">
        <v>21.6</v>
      </c>
      <c r="C21" s="164">
        <f t="shared" si="0"/>
        <v>125517.79999999999</v>
      </c>
      <c r="D21" s="165">
        <v>2711184.48</v>
      </c>
      <c r="E21" s="164">
        <f t="shared" si="1"/>
        <v>125992.79999999999</v>
      </c>
      <c r="F21" s="165">
        <v>2721444.48</v>
      </c>
      <c r="G21" s="164">
        <f t="shared" si="2"/>
        <v>126467.79999999999</v>
      </c>
      <c r="H21" s="165">
        <v>2731704.48</v>
      </c>
      <c r="I21" s="164">
        <f t="shared" si="3"/>
        <v>125992.79999999999</v>
      </c>
      <c r="J21" s="165">
        <v>2721444.48</v>
      </c>
      <c r="K21" s="124" t="s">
        <v>30</v>
      </c>
      <c r="L21" s="90"/>
    </row>
    <row r="22" spans="1:12">
      <c r="A22" s="73" t="s">
        <v>47</v>
      </c>
      <c r="B22" s="74">
        <v>37.549999999999997</v>
      </c>
      <c r="C22" s="164">
        <f t="shared" si="0"/>
        <v>107810.75000000001</v>
      </c>
      <c r="D22" s="165">
        <v>4048293.6625000001</v>
      </c>
      <c r="E22" s="164">
        <f t="shared" si="1"/>
        <v>108284.80000000002</v>
      </c>
      <c r="F22" s="165">
        <v>4066094.24</v>
      </c>
      <c r="G22" s="164">
        <f t="shared" si="2"/>
        <v>108759.80000000002</v>
      </c>
      <c r="H22" s="165">
        <v>4083930.49</v>
      </c>
      <c r="I22" s="164">
        <f t="shared" si="3"/>
        <v>108284.80000000002</v>
      </c>
      <c r="J22" s="165">
        <v>4066094.24</v>
      </c>
      <c r="K22" s="36" t="s">
        <v>48</v>
      </c>
      <c r="L22" s="93"/>
    </row>
    <row r="23" spans="1:12">
      <c r="A23" s="73" t="s">
        <v>49</v>
      </c>
      <c r="B23" s="74">
        <v>56.58</v>
      </c>
      <c r="C23" s="164">
        <f t="shared" si="0"/>
        <v>92532.85</v>
      </c>
      <c r="D23" s="165">
        <v>5235508.6529999999</v>
      </c>
      <c r="E23" s="164">
        <f t="shared" si="1"/>
        <v>93007.85</v>
      </c>
      <c r="F23" s="165">
        <v>5262384.1529999999</v>
      </c>
      <c r="G23" s="164">
        <f t="shared" si="2"/>
        <v>93482.85</v>
      </c>
      <c r="H23" s="165">
        <v>5289259.6529999999</v>
      </c>
      <c r="I23" s="164">
        <f t="shared" si="3"/>
        <v>93007.85</v>
      </c>
      <c r="J23" s="165">
        <v>5262384.1529999999</v>
      </c>
      <c r="K23" s="36" t="s">
        <v>48</v>
      </c>
      <c r="L23" s="90"/>
    </row>
    <row r="24" spans="1:12" ht="16.5" customHeight="1" thickBot="1">
      <c r="A24" s="79" t="s">
        <v>49</v>
      </c>
      <c r="B24" s="80">
        <v>58.22</v>
      </c>
      <c r="C24" s="162">
        <f t="shared" si="0"/>
        <v>91892.55</v>
      </c>
      <c r="D24" s="163">
        <v>5349984.2609999999</v>
      </c>
      <c r="E24" s="162">
        <f t="shared" si="1"/>
        <v>92367.55</v>
      </c>
      <c r="F24" s="163">
        <v>5377638.7609999999</v>
      </c>
      <c r="G24" s="162">
        <f t="shared" si="2"/>
        <v>92842.55</v>
      </c>
      <c r="H24" s="163">
        <v>5405293.2609999999</v>
      </c>
      <c r="I24" s="162">
        <f t="shared" si="3"/>
        <v>92367.55</v>
      </c>
      <c r="J24" s="118">
        <v>5377638.7609999999</v>
      </c>
      <c r="K24" s="25" t="s">
        <v>48</v>
      </c>
      <c r="L24" s="90"/>
    </row>
    <row r="25" spans="1:12">
      <c r="A25" s="78" t="s">
        <v>50</v>
      </c>
      <c r="B25" s="82">
        <v>21.6</v>
      </c>
      <c r="C25" s="166">
        <f t="shared" si="0"/>
        <v>134313.85</v>
      </c>
      <c r="D25" s="167">
        <v>2901179.16</v>
      </c>
      <c r="E25" s="166">
        <f t="shared" si="1"/>
        <v>134788.85</v>
      </c>
      <c r="F25" s="167">
        <v>2911439.16</v>
      </c>
      <c r="G25" s="158">
        <f t="shared" si="2"/>
        <v>135263.85</v>
      </c>
      <c r="H25" s="165">
        <v>2921699.16</v>
      </c>
      <c r="I25" s="166">
        <f t="shared" si="3"/>
        <v>134788.85</v>
      </c>
      <c r="J25" s="168">
        <v>2911439.16</v>
      </c>
      <c r="K25" s="94" t="s">
        <v>48</v>
      </c>
      <c r="L25" s="90"/>
    </row>
    <row r="26" spans="1:12">
      <c r="A26" s="73" t="s">
        <v>51</v>
      </c>
      <c r="B26" s="83">
        <v>37.549999999999997</v>
      </c>
      <c r="C26" s="169">
        <f t="shared" si="0"/>
        <v>107810.75000000001</v>
      </c>
      <c r="D26" s="167">
        <v>4048293.6625000001</v>
      </c>
      <c r="E26" s="169">
        <f t="shared" si="1"/>
        <v>108285.75000000001</v>
      </c>
      <c r="F26" s="167">
        <v>4066129.9125000001</v>
      </c>
      <c r="G26" s="164">
        <f t="shared" si="2"/>
        <v>108759.80000000002</v>
      </c>
      <c r="H26" s="165">
        <v>4083930.49</v>
      </c>
      <c r="I26" s="169">
        <f t="shared" si="3"/>
        <v>108284.80000000002</v>
      </c>
      <c r="J26" s="119">
        <v>4066094.24</v>
      </c>
      <c r="K26" s="94" t="s">
        <v>48</v>
      </c>
      <c r="L26" s="93"/>
    </row>
    <row r="27" spans="1:12">
      <c r="A27" s="73" t="s">
        <v>52</v>
      </c>
      <c r="B27" s="83">
        <v>56.58</v>
      </c>
      <c r="C27" s="169">
        <f t="shared" si="0"/>
        <v>92532.85</v>
      </c>
      <c r="D27" s="167">
        <v>5235508.6529999999</v>
      </c>
      <c r="E27" s="169">
        <f t="shared" si="1"/>
        <v>93007.85</v>
      </c>
      <c r="F27" s="167">
        <v>5262384.1529999999</v>
      </c>
      <c r="G27" s="164">
        <f t="shared" si="2"/>
        <v>93482.85</v>
      </c>
      <c r="H27" s="165">
        <v>5289259.6529999999</v>
      </c>
      <c r="I27" s="169">
        <f t="shared" si="3"/>
        <v>93007.85</v>
      </c>
      <c r="J27" s="119">
        <v>5262384.1529999999</v>
      </c>
      <c r="K27" s="94" t="s">
        <v>48</v>
      </c>
      <c r="L27" s="90"/>
    </row>
    <row r="28" spans="1:12" ht="15.75" thickBot="1">
      <c r="A28" s="79" t="s">
        <v>52</v>
      </c>
      <c r="B28" s="84">
        <v>58.22</v>
      </c>
      <c r="C28" s="170">
        <f t="shared" si="0"/>
        <v>91892.55</v>
      </c>
      <c r="D28" s="171">
        <v>5349984.2609999999</v>
      </c>
      <c r="E28" s="170">
        <f t="shared" si="1"/>
        <v>92367.55</v>
      </c>
      <c r="F28" s="171">
        <v>5377638.7609999999</v>
      </c>
      <c r="G28" s="162">
        <f t="shared" si="2"/>
        <v>92842.55</v>
      </c>
      <c r="H28" s="163">
        <v>5405293.2609999999</v>
      </c>
      <c r="I28" s="170">
        <f t="shared" si="3"/>
        <v>92367.55</v>
      </c>
      <c r="J28" s="118">
        <v>5377638.7609999999</v>
      </c>
      <c r="K28" s="95" t="s">
        <v>48</v>
      </c>
      <c r="L28" s="90"/>
    </row>
    <row r="29" spans="1:12">
      <c r="A29" s="73" t="s">
        <v>53</v>
      </c>
      <c r="B29" s="85">
        <v>35.67</v>
      </c>
      <c r="C29" s="166">
        <f t="shared" si="0"/>
        <v>99864.95</v>
      </c>
      <c r="D29" s="172">
        <v>3562182.7664999999</v>
      </c>
      <c r="E29" s="166">
        <f t="shared" si="1"/>
        <v>100339.95</v>
      </c>
      <c r="F29" s="172">
        <v>3579126.0164999999</v>
      </c>
      <c r="G29" s="158">
        <f t="shared" si="2"/>
        <v>100814.95</v>
      </c>
      <c r="H29" s="168">
        <v>3596069.2664999999</v>
      </c>
      <c r="I29" s="166">
        <f t="shared" si="3"/>
        <v>100339.95</v>
      </c>
      <c r="J29" s="168">
        <v>3579126.0164999999</v>
      </c>
      <c r="K29" s="152" t="s">
        <v>30</v>
      </c>
      <c r="L29" s="90"/>
    </row>
    <row r="30" spans="1:12" ht="15.75" thickBot="1">
      <c r="A30" s="79" t="s">
        <v>53</v>
      </c>
      <c r="B30" s="87">
        <v>37.090000000000003</v>
      </c>
      <c r="C30" s="173">
        <f t="shared" si="0"/>
        <v>99067.89999999998</v>
      </c>
      <c r="D30" s="174">
        <v>3674428.4109999998</v>
      </c>
      <c r="E30" s="173">
        <f t="shared" si="1"/>
        <v>99542.89999999998</v>
      </c>
      <c r="F30" s="174">
        <v>3692046.1609999998</v>
      </c>
      <c r="G30" s="157">
        <f t="shared" si="2"/>
        <v>100017.89999999998</v>
      </c>
      <c r="H30" s="175">
        <v>3709663.9109999998</v>
      </c>
      <c r="I30" s="173">
        <f t="shared" si="3"/>
        <v>99542.89999999998</v>
      </c>
      <c r="J30" s="175">
        <v>3692046.1609999998</v>
      </c>
      <c r="K30" s="153" t="s">
        <v>30</v>
      </c>
      <c r="L30" s="90"/>
    </row>
    <row r="31" spans="1:12">
      <c r="D31" s="45"/>
    </row>
    <row r="32" spans="1:12" ht="19.5" thickBot="1">
      <c r="A32" s="177" t="s">
        <v>98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70" t="s">
        <v>21</v>
      </c>
      <c r="B33" s="71" t="s">
        <v>22</v>
      </c>
      <c r="C33" s="72" t="s">
        <v>23</v>
      </c>
      <c r="D33" s="71" t="s">
        <v>24</v>
      </c>
      <c r="E33" s="72" t="s">
        <v>25</v>
      </c>
      <c r="F33" s="71" t="s">
        <v>24</v>
      </c>
      <c r="G33" s="72" t="s">
        <v>26</v>
      </c>
      <c r="H33" s="71" t="s">
        <v>24</v>
      </c>
      <c r="I33" s="72" t="s">
        <v>27</v>
      </c>
      <c r="J33" s="71" t="s">
        <v>24</v>
      </c>
      <c r="K33" s="88" t="s">
        <v>28</v>
      </c>
    </row>
    <row r="34" spans="1:11">
      <c r="A34" s="73" t="s">
        <v>29</v>
      </c>
      <c r="B34" s="74">
        <v>56.58</v>
      </c>
      <c r="C34" s="154">
        <f>D34/B34</f>
        <v>80728.625</v>
      </c>
      <c r="D34" s="155">
        <v>4567625.6025</v>
      </c>
      <c r="E34" s="154">
        <f>F34/B34</f>
        <v>81179.875</v>
      </c>
      <c r="F34" s="155">
        <v>4593157.3274999997</v>
      </c>
      <c r="G34" s="154">
        <f>H34/B34</f>
        <v>81631.125</v>
      </c>
      <c r="H34" s="155">
        <v>4618689.0525000002</v>
      </c>
      <c r="I34" s="154">
        <f>J34/B34</f>
        <v>81179.875</v>
      </c>
      <c r="J34" s="155">
        <v>4593157.3274999997</v>
      </c>
      <c r="K34" s="19" t="s">
        <v>30</v>
      </c>
    </row>
    <row r="35" spans="1:11" ht="15.75" thickBot="1">
      <c r="A35" s="73" t="s">
        <v>29</v>
      </c>
      <c r="B35" s="75">
        <v>58.22</v>
      </c>
      <c r="C35" s="154">
        <f t="shared" ref="C35:C61" si="4">D35/B35</f>
        <v>80322.5</v>
      </c>
      <c r="D35" s="156">
        <v>4676375.95</v>
      </c>
      <c r="E35" s="157">
        <f t="shared" ref="E35:E61" si="5">F35/B35</f>
        <v>80773.75</v>
      </c>
      <c r="F35" s="156">
        <v>4702647.7249999996</v>
      </c>
      <c r="G35" s="157">
        <f t="shared" ref="G35:G61" si="6">H35/B35</f>
        <v>81225</v>
      </c>
      <c r="H35" s="156">
        <v>4728919.5</v>
      </c>
      <c r="I35" s="157">
        <f t="shared" ref="I35:I61" si="7">J35/B35</f>
        <v>80773.75</v>
      </c>
      <c r="J35" s="156">
        <v>4702647.7249999996</v>
      </c>
      <c r="K35" s="91" t="s">
        <v>30</v>
      </c>
    </row>
    <row r="36" spans="1:11">
      <c r="A36" s="76" t="s">
        <v>31</v>
      </c>
      <c r="B36" s="77">
        <v>21.6</v>
      </c>
      <c r="C36" s="158">
        <f t="shared" si="4"/>
        <v>118055.1225</v>
      </c>
      <c r="D36" s="159">
        <v>2549990.6460000002</v>
      </c>
      <c r="E36" s="158">
        <f t="shared" si="5"/>
        <v>118506.3725</v>
      </c>
      <c r="F36" s="159">
        <v>2559737.6460000002</v>
      </c>
      <c r="G36" s="158">
        <f t="shared" si="6"/>
        <v>118957.6225</v>
      </c>
      <c r="H36" s="159">
        <v>2569484.6460000002</v>
      </c>
      <c r="I36" s="158">
        <f t="shared" si="7"/>
        <v>118506.3725</v>
      </c>
      <c r="J36" s="159">
        <v>2559737.6460000002</v>
      </c>
      <c r="K36" s="92" t="s">
        <v>30</v>
      </c>
    </row>
    <row r="37" spans="1:11">
      <c r="A37" s="78" t="s">
        <v>32</v>
      </c>
      <c r="B37" s="74">
        <v>37.549999999999997</v>
      </c>
      <c r="C37" s="160">
        <f t="shared" si="4"/>
        <v>92804.977500000008</v>
      </c>
      <c r="D37" s="161">
        <v>3484826.905125</v>
      </c>
      <c r="E37" s="160">
        <f t="shared" si="5"/>
        <v>93256.227500000008</v>
      </c>
      <c r="F37" s="161">
        <v>3501771.342625</v>
      </c>
      <c r="G37" s="160">
        <f t="shared" si="6"/>
        <v>93707.477500000008</v>
      </c>
      <c r="H37" s="161">
        <v>3518715.780125</v>
      </c>
      <c r="I37" s="160">
        <f t="shared" si="7"/>
        <v>93256.227500000008</v>
      </c>
      <c r="J37" s="161">
        <v>3501771.342625</v>
      </c>
      <c r="K37" s="19" t="s">
        <v>30</v>
      </c>
    </row>
    <row r="38" spans="1:11">
      <c r="A38" s="73" t="s">
        <v>33</v>
      </c>
      <c r="B38" s="74">
        <v>56.58</v>
      </c>
      <c r="C38" s="154">
        <f t="shared" si="4"/>
        <v>80728.625</v>
      </c>
      <c r="D38" s="155">
        <v>4567625.6025</v>
      </c>
      <c r="E38" s="154">
        <f t="shared" si="5"/>
        <v>81179.875</v>
      </c>
      <c r="F38" s="155">
        <v>4593157.3274999997</v>
      </c>
      <c r="G38" s="154">
        <f t="shared" si="6"/>
        <v>81631.125</v>
      </c>
      <c r="H38" s="155">
        <v>4618689.0525000002</v>
      </c>
      <c r="I38" s="154">
        <f t="shared" si="7"/>
        <v>81179.875</v>
      </c>
      <c r="J38" s="155">
        <v>4593157.3274999997</v>
      </c>
      <c r="K38" s="19" t="s">
        <v>30</v>
      </c>
    </row>
    <row r="39" spans="1:11" ht="15.75" thickBot="1">
      <c r="A39" s="79" t="s">
        <v>34</v>
      </c>
      <c r="B39" s="80">
        <v>58.22</v>
      </c>
      <c r="C39" s="162">
        <f t="shared" si="4"/>
        <v>80322.5</v>
      </c>
      <c r="D39" s="163">
        <v>4676375.95</v>
      </c>
      <c r="E39" s="162">
        <f t="shared" si="5"/>
        <v>80773.75</v>
      </c>
      <c r="F39" s="163">
        <v>4702647.7249999996</v>
      </c>
      <c r="G39" s="162">
        <f t="shared" si="6"/>
        <v>81225</v>
      </c>
      <c r="H39" s="118">
        <v>4728919.5</v>
      </c>
      <c r="I39" s="157">
        <f t="shared" si="7"/>
        <v>80773.75</v>
      </c>
      <c r="J39" s="156">
        <v>4702647.7249999996</v>
      </c>
      <c r="K39" s="91" t="s">
        <v>30</v>
      </c>
    </row>
    <row r="40" spans="1:11">
      <c r="A40" s="76" t="s">
        <v>35</v>
      </c>
      <c r="B40" s="77">
        <v>21.6</v>
      </c>
      <c r="C40" s="158">
        <f t="shared" si="4"/>
        <v>118055.1225</v>
      </c>
      <c r="D40" s="159">
        <v>2549990.6460000002</v>
      </c>
      <c r="E40" s="158">
        <f t="shared" si="5"/>
        <v>118506.3725</v>
      </c>
      <c r="F40" s="159">
        <v>2559737.6460000002</v>
      </c>
      <c r="G40" s="158">
        <f t="shared" si="6"/>
        <v>118957.6225</v>
      </c>
      <c r="H40" s="159">
        <v>2569484.6460000002</v>
      </c>
      <c r="I40" s="158">
        <f t="shared" si="7"/>
        <v>118506.3725</v>
      </c>
      <c r="J40" s="159">
        <v>2559737.6460000002</v>
      </c>
      <c r="K40" s="150" t="s">
        <v>30</v>
      </c>
    </row>
    <row r="41" spans="1:11">
      <c r="A41" s="78" t="s">
        <v>36</v>
      </c>
      <c r="B41" s="74">
        <v>37.549999999999997</v>
      </c>
      <c r="C41" s="160">
        <f t="shared" si="4"/>
        <v>92804.977500000008</v>
      </c>
      <c r="D41" s="161">
        <v>3484826.905125</v>
      </c>
      <c r="E41" s="160">
        <f t="shared" si="5"/>
        <v>93256.227500000008</v>
      </c>
      <c r="F41" s="161">
        <v>3501771.342625</v>
      </c>
      <c r="G41" s="160">
        <f t="shared" si="6"/>
        <v>93707.477500000008</v>
      </c>
      <c r="H41" s="161">
        <v>3518715.780125</v>
      </c>
      <c r="I41" s="160">
        <f t="shared" si="7"/>
        <v>93256.227500000008</v>
      </c>
      <c r="J41" s="161">
        <v>3501771.342625</v>
      </c>
      <c r="K41" s="123" t="s">
        <v>30</v>
      </c>
    </row>
    <row r="42" spans="1:11">
      <c r="A42" s="73" t="s">
        <v>37</v>
      </c>
      <c r="B42" s="74">
        <v>56.58</v>
      </c>
      <c r="C42" s="154">
        <f t="shared" si="4"/>
        <v>80728.625</v>
      </c>
      <c r="D42" s="155">
        <v>4567625.6025</v>
      </c>
      <c r="E42" s="154">
        <f t="shared" si="5"/>
        <v>81179.875</v>
      </c>
      <c r="F42" s="155">
        <v>4593157.3274999997</v>
      </c>
      <c r="G42" s="154">
        <f t="shared" si="6"/>
        <v>81631.125</v>
      </c>
      <c r="H42" s="155">
        <v>4618689.0525000002</v>
      </c>
      <c r="I42" s="154">
        <f t="shared" si="7"/>
        <v>81179.875</v>
      </c>
      <c r="J42" s="155">
        <v>4593157.3274999997</v>
      </c>
      <c r="K42" s="123" t="s">
        <v>30</v>
      </c>
    </row>
    <row r="43" spans="1:11" ht="15.75" thickBot="1">
      <c r="A43" s="79" t="s">
        <v>38</v>
      </c>
      <c r="B43" s="80">
        <v>58.22</v>
      </c>
      <c r="C43" s="162">
        <f t="shared" si="4"/>
        <v>80322.5</v>
      </c>
      <c r="D43" s="163">
        <v>4676375.95</v>
      </c>
      <c r="E43" s="162">
        <f t="shared" si="5"/>
        <v>80773.75</v>
      </c>
      <c r="F43" s="163">
        <v>4702647.7249999996</v>
      </c>
      <c r="G43" s="162">
        <f t="shared" si="6"/>
        <v>81225</v>
      </c>
      <c r="H43" s="118">
        <v>4728919.5</v>
      </c>
      <c r="I43" s="157">
        <f t="shared" si="7"/>
        <v>80773.75</v>
      </c>
      <c r="J43" s="156">
        <v>4702647.7249999996</v>
      </c>
      <c r="K43" s="151" t="s">
        <v>30</v>
      </c>
    </row>
    <row r="44" spans="1:11">
      <c r="A44" s="78" t="s">
        <v>39</v>
      </c>
      <c r="B44" s="81">
        <v>21.6</v>
      </c>
      <c r="C44" s="164">
        <f t="shared" si="4"/>
        <v>129448.2825</v>
      </c>
      <c r="D44" s="165">
        <v>2796082.9020000002</v>
      </c>
      <c r="E44" s="164">
        <f t="shared" si="5"/>
        <v>129899.5325</v>
      </c>
      <c r="F44" s="165">
        <v>2805829.9020000002</v>
      </c>
      <c r="G44" s="164">
        <f t="shared" si="6"/>
        <v>130350.7825</v>
      </c>
      <c r="H44" s="165">
        <v>2815576.9020000002</v>
      </c>
      <c r="I44" s="164">
        <f t="shared" si="7"/>
        <v>129899.5325</v>
      </c>
      <c r="J44" s="165">
        <v>2805829.9020000002</v>
      </c>
      <c r="K44" s="124" t="s">
        <v>30</v>
      </c>
    </row>
    <row r="45" spans="1:11">
      <c r="A45" s="73" t="s">
        <v>41</v>
      </c>
      <c r="B45" s="74">
        <v>37.549999999999997</v>
      </c>
      <c r="C45" s="164">
        <f t="shared" si="4"/>
        <v>104089.83750000001</v>
      </c>
      <c r="D45" s="165">
        <v>3908573.3981249998</v>
      </c>
      <c r="E45" s="164">
        <f t="shared" si="5"/>
        <v>104541.08750000001</v>
      </c>
      <c r="F45" s="165">
        <v>3925517.8356249998</v>
      </c>
      <c r="G45" s="164">
        <f t="shared" si="6"/>
        <v>104992.33750000001</v>
      </c>
      <c r="H45" s="165">
        <v>3942462.2731249998</v>
      </c>
      <c r="I45" s="164">
        <f t="shared" si="7"/>
        <v>104541.08750000001</v>
      </c>
      <c r="J45" s="165">
        <v>3925517.8356249998</v>
      </c>
      <c r="K45" s="36" t="s">
        <v>40</v>
      </c>
    </row>
    <row r="46" spans="1:11">
      <c r="A46" s="73" t="s">
        <v>42</v>
      </c>
      <c r="B46" s="74">
        <v>56.58</v>
      </c>
      <c r="C46" s="164">
        <f t="shared" si="4"/>
        <v>89846.58249999999</v>
      </c>
      <c r="D46" s="165">
        <v>5083519.6378499996</v>
      </c>
      <c r="E46" s="164">
        <f t="shared" si="5"/>
        <v>90297.832500000004</v>
      </c>
      <c r="F46" s="165">
        <v>5109051.3628500002</v>
      </c>
      <c r="G46" s="164">
        <f t="shared" si="6"/>
        <v>90749.082500000004</v>
      </c>
      <c r="H46" s="165">
        <v>5134583.0878499998</v>
      </c>
      <c r="I46" s="164">
        <f t="shared" si="7"/>
        <v>90297.832500000004</v>
      </c>
      <c r="J46" s="165">
        <v>5109051.3628500002</v>
      </c>
      <c r="K46" s="36" t="s">
        <v>40</v>
      </c>
    </row>
    <row r="47" spans="1:11" ht="15.75" thickBot="1">
      <c r="A47" s="79" t="s">
        <v>42</v>
      </c>
      <c r="B47" s="80">
        <v>58.22</v>
      </c>
      <c r="C47" s="162">
        <f t="shared" si="4"/>
        <v>89238.297499999986</v>
      </c>
      <c r="D47" s="163">
        <v>5195453.6804499989</v>
      </c>
      <c r="E47" s="162">
        <f t="shared" si="5"/>
        <v>90140.797500000001</v>
      </c>
      <c r="F47" s="163">
        <v>5247997.2304499997</v>
      </c>
      <c r="G47" s="162">
        <f t="shared" si="6"/>
        <v>90140.797500000001</v>
      </c>
      <c r="H47" s="163">
        <v>5247997.2304499997</v>
      </c>
      <c r="I47" s="162">
        <f t="shared" si="7"/>
        <v>89689.547499999986</v>
      </c>
      <c r="J47" s="118">
        <v>5221725.4554499993</v>
      </c>
      <c r="K47" s="25" t="s">
        <v>40</v>
      </c>
    </row>
    <row r="48" spans="1:11">
      <c r="A48" s="78" t="s">
        <v>43</v>
      </c>
      <c r="B48" s="81">
        <v>21.6</v>
      </c>
      <c r="C48" s="164">
        <f t="shared" si="4"/>
        <v>119241.90999999999</v>
      </c>
      <c r="D48" s="165">
        <v>2575625.2560000001</v>
      </c>
      <c r="E48" s="164">
        <f t="shared" si="5"/>
        <v>119693.15999999999</v>
      </c>
      <c r="F48" s="165">
        <v>2585372.2560000001</v>
      </c>
      <c r="G48" s="164">
        <f t="shared" si="6"/>
        <v>120144.40999999999</v>
      </c>
      <c r="H48" s="165">
        <v>2595119.2560000001</v>
      </c>
      <c r="I48" s="164">
        <f t="shared" si="7"/>
        <v>119693.15999999999</v>
      </c>
      <c r="J48" s="165">
        <v>2585372.2560000001</v>
      </c>
      <c r="K48" s="124" t="s">
        <v>30</v>
      </c>
    </row>
    <row r="49" spans="1:11">
      <c r="A49" s="73" t="s">
        <v>44</v>
      </c>
      <c r="B49" s="74">
        <v>37.549999999999997</v>
      </c>
      <c r="C49" s="164">
        <f t="shared" si="4"/>
        <v>97612.595000000001</v>
      </c>
      <c r="D49" s="165">
        <v>3665352.9422499998</v>
      </c>
      <c r="E49" s="164">
        <f t="shared" si="5"/>
        <v>98063.845000000001</v>
      </c>
      <c r="F49" s="165">
        <v>3682297.3797499998</v>
      </c>
      <c r="G49" s="164">
        <f t="shared" si="6"/>
        <v>98515.095000000001</v>
      </c>
      <c r="H49" s="165">
        <v>3699241.8172499998</v>
      </c>
      <c r="I49" s="164">
        <f t="shared" si="7"/>
        <v>98063.845000000001</v>
      </c>
      <c r="J49" s="165">
        <v>3682297.3797499998</v>
      </c>
      <c r="K49" s="124" t="s">
        <v>30</v>
      </c>
    </row>
    <row r="50" spans="1:11">
      <c r="A50" s="73" t="s">
        <v>45</v>
      </c>
      <c r="B50" s="74">
        <v>56.58</v>
      </c>
      <c r="C50" s="164">
        <f t="shared" si="4"/>
        <v>85529.022500000006</v>
      </c>
      <c r="D50" s="165">
        <v>4839232.0930500003</v>
      </c>
      <c r="E50" s="164">
        <f t="shared" si="5"/>
        <v>85980.272500000006</v>
      </c>
      <c r="F50" s="165">
        <v>4864763.8180499999</v>
      </c>
      <c r="G50" s="164">
        <f t="shared" si="6"/>
        <v>86431.522500000006</v>
      </c>
      <c r="H50" s="165">
        <v>4890295.5430500004</v>
      </c>
      <c r="I50" s="164">
        <f t="shared" si="7"/>
        <v>85980.272500000006</v>
      </c>
      <c r="J50" s="165">
        <v>4864763.8180499999</v>
      </c>
      <c r="K50" s="124" t="s">
        <v>30</v>
      </c>
    </row>
    <row r="51" spans="1:11" ht="15.75" thickBot="1">
      <c r="A51" s="79" t="s">
        <v>45</v>
      </c>
      <c r="B51" s="80">
        <v>58.22</v>
      </c>
      <c r="C51" s="162">
        <f t="shared" si="4"/>
        <v>85010.084999999992</v>
      </c>
      <c r="D51" s="163">
        <v>4949287.1486999998</v>
      </c>
      <c r="E51" s="162">
        <f t="shared" si="5"/>
        <v>85461.335000000006</v>
      </c>
      <c r="F51" s="163">
        <v>4975558.9237000002</v>
      </c>
      <c r="G51" s="162">
        <f t="shared" si="6"/>
        <v>85912.585000000006</v>
      </c>
      <c r="H51" s="163">
        <v>5001830.6987000005</v>
      </c>
      <c r="I51" s="162">
        <f t="shared" si="7"/>
        <v>85461.335000000006</v>
      </c>
      <c r="J51" s="118">
        <v>4975558.9237000002</v>
      </c>
      <c r="K51" s="125" t="s">
        <v>30</v>
      </c>
    </row>
    <row r="52" spans="1:11">
      <c r="A52" s="78" t="s">
        <v>46</v>
      </c>
      <c r="B52" s="81">
        <v>21.6</v>
      </c>
      <c r="C52" s="164">
        <f t="shared" si="4"/>
        <v>119241.90999999999</v>
      </c>
      <c r="D52" s="165">
        <v>2575625.2560000001</v>
      </c>
      <c r="E52" s="164">
        <f t="shared" si="5"/>
        <v>119693.15999999999</v>
      </c>
      <c r="F52" s="165">
        <v>2585372.2560000001</v>
      </c>
      <c r="G52" s="164">
        <f t="shared" si="6"/>
        <v>120144.40999999999</v>
      </c>
      <c r="H52" s="165">
        <v>2595119.2560000001</v>
      </c>
      <c r="I52" s="164">
        <f t="shared" si="7"/>
        <v>119693.15999999999</v>
      </c>
      <c r="J52" s="165">
        <v>2585372.2560000001</v>
      </c>
      <c r="K52" s="124" t="s">
        <v>30</v>
      </c>
    </row>
    <row r="53" spans="1:11">
      <c r="A53" s="73" t="s">
        <v>47</v>
      </c>
      <c r="B53" s="74">
        <v>37.549999999999997</v>
      </c>
      <c r="C53" s="164">
        <f t="shared" si="4"/>
        <v>102420.21250000001</v>
      </c>
      <c r="D53" s="165">
        <v>3845878.9793750001</v>
      </c>
      <c r="E53" s="164">
        <f t="shared" si="5"/>
        <v>102870.56000000001</v>
      </c>
      <c r="F53" s="165">
        <v>3862789.5279999999</v>
      </c>
      <c r="G53" s="164">
        <f t="shared" si="6"/>
        <v>103321.81000000001</v>
      </c>
      <c r="H53" s="165">
        <v>3879733.9654999999</v>
      </c>
      <c r="I53" s="164">
        <f t="shared" si="7"/>
        <v>102870.56000000001</v>
      </c>
      <c r="J53" s="165">
        <v>3862789.5279999999</v>
      </c>
      <c r="K53" s="36" t="s">
        <v>48</v>
      </c>
    </row>
    <row r="54" spans="1:11">
      <c r="A54" s="73" t="s">
        <v>49</v>
      </c>
      <c r="B54" s="74">
        <v>56.58</v>
      </c>
      <c r="C54" s="164">
        <f t="shared" si="4"/>
        <v>87906.207500000004</v>
      </c>
      <c r="D54" s="165">
        <v>4973733.2203500001</v>
      </c>
      <c r="E54" s="164">
        <f t="shared" si="5"/>
        <v>88357.457500000004</v>
      </c>
      <c r="F54" s="165">
        <v>4999264.9453499997</v>
      </c>
      <c r="G54" s="164">
        <f t="shared" si="6"/>
        <v>88808.70749999999</v>
      </c>
      <c r="H54" s="165">
        <v>5024796.6703499993</v>
      </c>
      <c r="I54" s="164">
        <f t="shared" si="7"/>
        <v>88357.457500000004</v>
      </c>
      <c r="J54" s="165">
        <v>4999264.9453499997</v>
      </c>
      <c r="K54" s="36" t="s">
        <v>48</v>
      </c>
    </row>
    <row r="55" spans="1:11" ht="15.75" thickBot="1">
      <c r="A55" s="79" t="s">
        <v>49</v>
      </c>
      <c r="B55" s="80">
        <v>58.22</v>
      </c>
      <c r="C55" s="162">
        <f t="shared" si="4"/>
        <v>87297.922500000001</v>
      </c>
      <c r="D55" s="163">
        <v>5082485.0479499996</v>
      </c>
      <c r="E55" s="162">
        <f t="shared" si="5"/>
        <v>87749.172500000001</v>
      </c>
      <c r="F55" s="163">
        <v>5108756.8229499999</v>
      </c>
      <c r="G55" s="162">
        <f t="shared" si="6"/>
        <v>88200.422499999986</v>
      </c>
      <c r="H55" s="163">
        <v>5135028.5979499994</v>
      </c>
      <c r="I55" s="162">
        <f t="shared" si="7"/>
        <v>87749.172500000001</v>
      </c>
      <c r="J55" s="118">
        <v>5108756.8229499999</v>
      </c>
      <c r="K55" s="25" t="s">
        <v>48</v>
      </c>
    </row>
    <row r="56" spans="1:11">
      <c r="A56" s="78" t="s">
        <v>50</v>
      </c>
      <c r="B56" s="82">
        <v>21.6</v>
      </c>
      <c r="C56" s="166">
        <f t="shared" si="4"/>
        <v>127598.15749999999</v>
      </c>
      <c r="D56" s="167">
        <v>2756120.202</v>
      </c>
      <c r="E56" s="166">
        <f t="shared" si="5"/>
        <v>128049.40749999999</v>
      </c>
      <c r="F56" s="167">
        <v>2765867.202</v>
      </c>
      <c r="G56" s="158">
        <f t="shared" si="6"/>
        <v>128500.65749999999</v>
      </c>
      <c r="H56" s="165">
        <v>2775614.202</v>
      </c>
      <c r="I56" s="166">
        <f t="shared" si="7"/>
        <v>128049.40749999999</v>
      </c>
      <c r="J56" s="168">
        <v>2765867.202</v>
      </c>
      <c r="K56" s="94" t="s">
        <v>48</v>
      </c>
    </row>
    <row r="57" spans="1:11">
      <c r="A57" s="73" t="s">
        <v>51</v>
      </c>
      <c r="B57" s="83">
        <v>37.549999999999997</v>
      </c>
      <c r="C57" s="169">
        <f t="shared" si="4"/>
        <v>102420.21250000001</v>
      </c>
      <c r="D57" s="167">
        <v>3845878.9793750001</v>
      </c>
      <c r="E57" s="169">
        <f t="shared" si="5"/>
        <v>102871.46250000001</v>
      </c>
      <c r="F57" s="167">
        <v>3862823.4168750001</v>
      </c>
      <c r="G57" s="164">
        <f t="shared" si="6"/>
        <v>103321.81000000001</v>
      </c>
      <c r="H57" s="165">
        <v>3879733.9654999999</v>
      </c>
      <c r="I57" s="169">
        <f t="shared" si="7"/>
        <v>102870.56000000001</v>
      </c>
      <c r="J57" s="119">
        <v>3862789.5279999999</v>
      </c>
      <c r="K57" s="94" t="s">
        <v>48</v>
      </c>
    </row>
    <row r="58" spans="1:11">
      <c r="A58" s="73" t="s">
        <v>52</v>
      </c>
      <c r="B58" s="83">
        <v>56.58</v>
      </c>
      <c r="C58" s="169">
        <f t="shared" si="4"/>
        <v>87906.207500000004</v>
      </c>
      <c r="D58" s="167">
        <v>4973733.2203500001</v>
      </c>
      <c r="E58" s="169">
        <f t="shared" si="5"/>
        <v>88357.457500000004</v>
      </c>
      <c r="F58" s="167">
        <v>4999264.9453499997</v>
      </c>
      <c r="G58" s="164">
        <f t="shared" si="6"/>
        <v>88808.70749999999</v>
      </c>
      <c r="H58" s="165">
        <v>5024796.6703499993</v>
      </c>
      <c r="I58" s="169">
        <f t="shared" si="7"/>
        <v>88357.457500000004</v>
      </c>
      <c r="J58" s="119">
        <v>4999264.9453499997</v>
      </c>
      <c r="K58" s="94" t="s">
        <v>48</v>
      </c>
    </row>
    <row r="59" spans="1:11" ht="15.75" thickBot="1">
      <c r="A59" s="79" t="s">
        <v>52</v>
      </c>
      <c r="B59" s="84">
        <v>58.22</v>
      </c>
      <c r="C59" s="170">
        <f t="shared" si="4"/>
        <v>87297.922500000001</v>
      </c>
      <c r="D59" s="171">
        <v>5082485.0479499996</v>
      </c>
      <c r="E59" s="170">
        <f t="shared" si="5"/>
        <v>87749.172500000001</v>
      </c>
      <c r="F59" s="171">
        <v>5108756.8229499999</v>
      </c>
      <c r="G59" s="162">
        <f t="shared" si="6"/>
        <v>88200.422499999986</v>
      </c>
      <c r="H59" s="163">
        <v>5135028.5979499994</v>
      </c>
      <c r="I59" s="170">
        <f t="shared" si="7"/>
        <v>87749.172500000001</v>
      </c>
      <c r="J59" s="118">
        <v>5108756.8229499999</v>
      </c>
      <c r="K59" s="95" t="s">
        <v>48</v>
      </c>
    </row>
    <row r="60" spans="1:11">
      <c r="A60" s="73" t="s">
        <v>53</v>
      </c>
      <c r="B60" s="85">
        <v>35.67</v>
      </c>
      <c r="C60" s="166">
        <f t="shared" si="4"/>
        <v>94871.702499999985</v>
      </c>
      <c r="D60" s="172">
        <v>3384073.6281749997</v>
      </c>
      <c r="E60" s="166">
        <f t="shared" si="5"/>
        <v>95322.952499999985</v>
      </c>
      <c r="F60" s="172">
        <v>3400169.7156749996</v>
      </c>
      <c r="G60" s="158">
        <f t="shared" si="6"/>
        <v>95774.202499999985</v>
      </c>
      <c r="H60" s="168">
        <v>3416265.8031749995</v>
      </c>
      <c r="I60" s="166">
        <f t="shared" si="7"/>
        <v>95322.952499999985</v>
      </c>
      <c r="J60" s="168">
        <v>3400169.7156749996</v>
      </c>
      <c r="K60" s="152" t="s">
        <v>30</v>
      </c>
    </row>
    <row r="61" spans="1:11" ht="15.75" thickBot="1">
      <c r="A61" s="79" t="s">
        <v>53</v>
      </c>
      <c r="B61" s="87">
        <v>37.090000000000003</v>
      </c>
      <c r="C61" s="173">
        <f t="shared" si="4"/>
        <v>94114.504999999976</v>
      </c>
      <c r="D61" s="174">
        <v>3490706.9904499995</v>
      </c>
      <c r="E61" s="173">
        <f t="shared" si="5"/>
        <v>94565.75499999999</v>
      </c>
      <c r="F61" s="174">
        <v>3507443.8529499997</v>
      </c>
      <c r="G61" s="157">
        <f t="shared" si="6"/>
        <v>95017.004999999976</v>
      </c>
      <c r="H61" s="175">
        <v>3524180.7154499996</v>
      </c>
      <c r="I61" s="173">
        <f t="shared" si="7"/>
        <v>94565.75499999999</v>
      </c>
      <c r="J61" s="175">
        <v>3507443.8529499997</v>
      </c>
      <c r="K61" s="153" t="s">
        <v>30</v>
      </c>
    </row>
    <row r="63" spans="1:11" ht="19.5" thickBot="1">
      <c r="A63" s="177" t="s">
        <v>106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70" t="s">
        <v>21</v>
      </c>
      <c r="B64" s="71" t="s">
        <v>22</v>
      </c>
      <c r="C64" s="72" t="s">
        <v>23</v>
      </c>
      <c r="D64" s="71" t="s">
        <v>24</v>
      </c>
      <c r="E64" s="72" t="s">
        <v>25</v>
      </c>
      <c r="F64" s="71" t="s">
        <v>24</v>
      </c>
      <c r="G64" s="72" t="s">
        <v>26</v>
      </c>
      <c r="H64" s="71" t="s">
        <v>24</v>
      </c>
      <c r="I64" s="72" t="s">
        <v>27</v>
      </c>
      <c r="J64" s="71" t="s">
        <v>24</v>
      </c>
      <c r="K64" s="88" t="s">
        <v>28</v>
      </c>
    </row>
    <row r="65" spans="1:11">
      <c r="A65" s="73" t="s">
        <v>29</v>
      </c>
      <c r="B65" s="74">
        <v>56.58</v>
      </c>
      <c r="C65" s="154">
        <f>D65/B65</f>
        <v>93475.250000000015</v>
      </c>
      <c r="D65" s="155">
        <v>5288829.6450000005</v>
      </c>
      <c r="E65" s="154">
        <f>F65/B65</f>
        <v>93997.750000000015</v>
      </c>
      <c r="F65" s="155">
        <v>5318392.6950000003</v>
      </c>
      <c r="G65" s="154">
        <f>H65/B65</f>
        <v>94520.250000000015</v>
      </c>
      <c r="H65" s="155">
        <v>5347955.745000001</v>
      </c>
      <c r="I65" s="154">
        <f>J65/B65</f>
        <v>93997.750000000015</v>
      </c>
      <c r="J65" s="155">
        <v>5318392.6950000003</v>
      </c>
      <c r="K65" s="19" t="s">
        <v>30</v>
      </c>
    </row>
    <row r="66" spans="1:11" ht="15.75" thickBot="1">
      <c r="A66" s="73" t="s">
        <v>29</v>
      </c>
      <c r="B66" s="75">
        <v>58.22</v>
      </c>
      <c r="C66" s="154">
        <f t="shared" ref="C66:C92" si="8">D66/B66</f>
        <v>93005.000000000015</v>
      </c>
      <c r="D66" s="156">
        <v>5414751.1000000006</v>
      </c>
      <c r="E66" s="157">
        <f t="shared" ref="E66:E92" si="9">F66/B66</f>
        <v>93527.500000000015</v>
      </c>
      <c r="F66" s="156">
        <v>5445171.0500000007</v>
      </c>
      <c r="G66" s="157">
        <f t="shared" ref="G66:G92" si="10">H66/B66</f>
        <v>94050</v>
      </c>
      <c r="H66" s="156">
        <v>5475591</v>
      </c>
      <c r="I66" s="157">
        <f t="shared" ref="I66:I92" si="11">J66/B66</f>
        <v>93527.500000000015</v>
      </c>
      <c r="J66" s="156">
        <v>5445171.0500000007</v>
      </c>
      <c r="K66" s="91" t="s">
        <v>30</v>
      </c>
    </row>
    <row r="67" spans="1:11">
      <c r="A67" s="76" t="s">
        <v>31</v>
      </c>
      <c r="B67" s="77">
        <v>21.6</v>
      </c>
      <c r="C67" s="158">
        <f t="shared" si="8"/>
        <v>136695.40500000003</v>
      </c>
      <c r="D67" s="159">
        <v>2952620.7480000006</v>
      </c>
      <c r="E67" s="158">
        <f t="shared" si="9"/>
        <v>137217.90500000003</v>
      </c>
      <c r="F67" s="159">
        <v>2963906.7480000006</v>
      </c>
      <c r="G67" s="158">
        <f t="shared" si="10"/>
        <v>137740.40500000003</v>
      </c>
      <c r="H67" s="159">
        <v>2975192.7480000006</v>
      </c>
      <c r="I67" s="158">
        <f t="shared" si="11"/>
        <v>137217.90500000003</v>
      </c>
      <c r="J67" s="159">
        <v>2963906.7480000006</v>
      </c>
      <c r="K67" s="92" t="s">
        <v>30</v>
      </c>
    </row>
    <row r="68" spans="1:11">
      <c r="A68" s="78" t="s">
        <v>32</v>
      </c>
      <c r="B68" s="74">
        <v>37.549999999999997</v>
      </c>
      <c r="C68" s="160">
        <f t="shared" si="8"/>
        <v>107458.39500000002</v>
      </c>
      <c r="D68" s="161">
        <v>4035062.7322500004</v>
      </c>
      <c r="E68" s="160">
        <f t="shared" si="9"/>
        <v>107980.89500000002</v>
      </c>
      <c r="F68" s="161">
        <v>4054682.6072500004</v>
      </c>
      <c r="G68" s="160">
        <f t="shared" si="10"/>
        <v>108503.39500000002</v>
      </c>
      <c r="H68" s="161">
        <v>4074302.4822500004</v>
      </c>
      <c r="I68" s="160">
        <f t="shared" si="11"/>
        <v>107980.89500000002</v>
      </c>
      <c r="J68" s="161">
        <v>4054682.6072500004</v>
      </c>
      <c r="K68" s="19" t="s">
        <v>30</v>
      </c>
    </row>
    <row r="69" spans="1:11">
      <c r="A69" s="73" t="s">
        <v>33</v>
      </c>
      <c r="B69" s="74">
        <v>56.58</v>
      </c>
      <c r="C69" s="154">
        <f t="shared" si="8"/>
        <v>93475.250000000015</v>
      </c>
      <c r="D69" s="155">
        <v>5288829.6450000005</v>
      </c>
      <c r="E69" s="154">
        <f t="shared" si="9"/>
        <v>93997.750000000015</v>
      </c>
      <c r="F69" s="155">
        <v>5318392.6950000003</v>
      </c>
      <c r="G69" s="154">
        <f t="shared" si="10"/>
        <v>94520.250000000015</v>
      </c>
      <c r="H69" s="155">
        <v>5347955.745000001</v>
      </c>
      <c r="I69" s="154">
        <f t="shared" si="11"/>
        <v>93997.750000000015</v>
      </c>
      <c r="J69" s="155">
        <v>5318392.6950000003</v>
      </c>
      <c r="K69" s="19" t="s">
        <v>30</v>
      </c>
    </row>
    <row r="70" spans="1:11" ht="15.75" thickBot="1">
      <c r="A70" s="79" t="s">
        <v>34</v>
      </c>
      <c r="B70" s="80">
        <v>58.22</v>
      </c>
      <c r="C70" s="162">
        <f t="shared" si="8"/>
        <v>93005.000000000015</v>
      </c>
      <c r="D70" s="163">
        <v>5414751.1000000006</v>
      </c>
      <c r="E70" s="162">
        <f t="shared" si="9"/>
        <v>93527.500000000015</v>
      </c>
      <c r="F70" s="163">
        <v>5445171.0500000007</v>
      </c>
      <c r="G70" s="162">
        <f t="shared" si="10"/>
        <v>94050</v>
      </c>
      <c r="H70" s="118">
        <v>5475591</v>
      </c>
      <c r="I70" s="157">
        <f t="shared" si="11"/>
        <v>93527.500000000015</v>
      </c>
      <c r="J70" s="156">
        <v>5445171.0500000007</v>
      </c>
      <c r="K70" s="91" t="s">
        <v>30</v>
      </c>
    </row>
    <row r="71" spans="1:11">
      <c r="A71" s="76" t="s">
        <v>35</v>
      </c>
      <c r="B71" s="77">
        <v>21.6</v>
      </c>
      <c r="C71" s="158">
        <f t="shared" si="8"/>
        <v>136695.40500000003</v>
      </c>
      <c r="D71" s="159">
        <v>2952620.7480000006</v>
      </c>
      <c r="E71" s="158">
        <f t="shared" si="9"/>
        <v>137217.90500000003</v>
      </c>
      <c r="F71" s="159">
        <v>2963906.7480000006</v>
      </c>
      <c r="G71" s="158">
        <f t="shared" si="10"/>
        <v>137740.40500000003</v>
      </c>
      <c r="H71" s="159">
        <v>2975192.7480000006</v>
      </c>
      <c r="I71" s="158">
        <f t="shared" si="11"/>
        <v>137217.90500000003</v>
      </c>
      <c r="J71" s="159">
        <v>2963906.7480000006</v>
      </c>
      <c r="K71" s="150" t="s">
        <v>30</v>
      </c>
    </row>
    <row r="72" spans="1:11">
      <c r="A72" s="78" t="s">
        <v>36</v>
      </c>
      <c r="B72" s="74">
        <v>37.549999999999997</v>
      </c>
      <c r="C72" s="160">
        <f t="shared" si="8"/>
        <v>107458.39500000002</v>
      </c>
      <c r="D72" s="161">
        <v>4035062.7322500004</v>
      </c>
      <c r="E72" s="160">
        <f t="shared" si="9"/>
        <v>107980.89500000002</v>
      </c>
      <c r="F72" s="161">
        <v>4054682.6072500004</v>
      </c>
      <c r="G72" s="160">
        <f t="shared" si="10"/>
        <v>108503.39500000002</v>
      </c>
      <c r="H72" s="161">
        <v>4074302.4822500004</v>
      </c>
      <c r="I72" s="160">
        <f t="shared" si="11"/>
        <v>107980.89500000002</v>
      </c>
      <c r="J72" s="161">
        <v>4054682.6072500004</v>
      </c>
      <c r="K72" s="123" t="s">
        <v>30</v>
      </c>
    </row>
    <row r="73" spans="1:11">
      <c r="A73" s="73" t="s">
        <v>37</v>
      </c>
      <c r="B73" s="74">
        <v>56.58</v>
      </c>
      <c r="C73" s="154">
        <f t="shared" si="8"/>
        <v>93475.250000000015</v>
      </c>
      <c r="D73" s="155">
        <v>5288829.6450000005</v>
      </c>
      <c r="E73" s="154">
        <f t="shared" si="9"/>
        <v>93997.750000000015</v>
      </c>
      <c r="F73" s="155">
        <v>5318392.6950000003</v>
      </c>
      <c r="G73" s="154">
        <f t="shared" si="10"/>
        <v>94520.250000000015</v>
      </c>
      <c r="H73" s="155">
        <v>5347955.745000001</v>
      </c>
      <c r="I73" s="154">
        <f t="shared" si="11"/>
        <v>93997.750000000015</v>
      </c>
      <c r="J73" s="155">
        <v>5318392.6950000003</v>
      </c>
      <c r="K73" s="123" t="s">
        <v>30</v>
      </c>
    </row>
    <row r="74" spans="1:11" ht="15.75" thickBot="1">
      <c r="A74" s="79" t="s">
        <v>38</v>
      </c>
      <c r="B74" s="80">
        <v>58.22</v>
      </c>
      <c r="C74" s="162">
        <f t="shared" si="8"/>
        <v>93005.000000000015</v>
      </c>
      <c r="D74" s="163">
        <v>5414751.1000000006</v>
      </c>
      <c r="E74" s="162">
        <f t="shared" si="9"/>
        <v>93527.500000000015</v>
      </c>
      <c r="F74" s="163">
        <v>5445171.0500000007</v>
      </c>
      <c r="G74" s="162">
        <f t="shared" si="10"/>
        <v>94050</v>
      </c>
      <c r="H74" s="118">
        <v>5475591</v>
      </c>
      <c r="I74" s="157">
        <f t="shared" si="11"/>
        <v>93527.500000000015</v>
      </c>
      <c r="J74" s="156">
        <v>5445171.0500000007</v>
      </c>
      <c r="K74" s="151" t="s">
        <v>30</v>
      </c>
    </row>
    <row r="75" spans="1:11">
      <c r="A75" s="78" t="s">
        <v>39</v>
      </c>
      <c r="B75" s="81">
        <v>21.6</v>
      </c>
      <c r="C75" s="164">
        <f t="shared" si="8"/>
        <v>149887.48500000002</v>
      </c>
      <c r="D75" s="165">
        <v>3237569.6760000004</v>
      </c>
      <c r="E75" s="164">
        <f t="shared" si="9"/>
        <v>150409.98500000002</v>
      </c>
      <c r="F75" s="165">
        <v>3248855.6760000004</v>
      </c>
      <c r="G75" s="164">
        <f t="shared" si="10"/>
        <v>150932.48500000002</v>
      </c>
      <c r="H75" s="165">
        <v>3260141.6760000004</v>
      </c>
      <c r="I75" s="164">
        <f t="shared" si="11"/>
        <v>150409.98500000002</v>
      </c>
      <c r="J75" s="165">
        <v>3248855.6760000004</v>
      </c>
      <c r="K75" s="124" t="s">
        <v>30</v>
      </c>
    </row>
    <row r="76" spans="1:11">
      <c r="A76" s="73" t="s">
        <v>41</v>
      </c>
      <c r="B76" s="74">
        <v>37.549999999999997</v>
      </c>
      <c r="C76" s="164">
        <f t="shared" si="8"/>
        <v>120525.07500000001</v>
      </c>
      <c r="D76" s="165">
        <v>4525716.5662500001</v>
      </c>
      <c r="E76" s="164">
        <f t="shared" si="9"/>
        <v>121047.57500000001</v>
      </c>
      <c r="F76" s="165">
        <v>4545336.4412500001</v>
      </c>
      <c r="G76" s="164">
        <f t="shared" si="10"/>
        <v>121570.07500000001</v>
      </c>
      <c r="H76" s="165">
        <v>4564956.3162500001</v>
      </c>
      <c r="I76" s="164">
        <f t="shared" si="11"/>
        <v>121047.57500000001</v>
      </c>
      <c r="J76" s="165">
        <v>4545336.4412500001</v>
      </c>
      <c r="K76" s="36" t="s">
        <v>40</v>
      </c>
    </row>
    <row r="77" spans="1:11">
      <c r="A77" s="73" t="s">
        <v>42</v>
      </c>
      <c r="B77" s="74">
        <v>56.58</v>
      </c>
      <c r="C77" s="164">
        <f t="shared" si="8"/>
        <v>104032.88500000002</v>
      </c>
      <c r="D77" s="165">
        <v>5886180.6333000008</v>
      </c>
      <c r="E77" s="164">
        <f t="shared" si="9"/>
        <v>104555.38500000001</v>
      </c>
      <c r="F77" s="165">
        <v>5915743.6833000006</v>
      </c>
      <c r="G77" s="164">
        <f t="shared" si="10"/>
        <v>105077.88500000001</v>
      </c>
      <c r="H77" s="165">
        <v>5945306.7333000004</v>
      </c>
      <c r="I77" s="164">
        <f t="shared" si="11"/>
        <v>104555.38500000001</v>
      </c>
      <c r="J77" s="165">
        <v>5915743.6833000006</v>
      </c>
      <c r="K77" s="36" t="s">
        <v>40</v>
      </c>
    </row>
    <row r="78" spans="1:11" ht="15.75" thickBot="1">
      <c r="A78" s="79" t="s">
        <v>42</v>
      </c>
      <c r="B78" s="80">
        <v>58.22</v>
      </c>
      <c r="C78" s="162">
        <f t="shared" si="8"/>
        <v>103328.55499999999</v>
      </c>
      <c r="D78" s="163">
        <v>6015788.4720999999</v>
      </c>
      <c r="E78" s="162">
        <f t="shared" si="9"/>
        <v>104373.55500000001</v>
      </c>
      <c r="F78" s="163">
        <v>6076628.3721000003</v>
      </c>
      <c r="G78" s="162">
        <f t="shared" si="10"/>
        <v>104373.55500000001</v>
      </c>
      <c r="H78" s="163">
        <v>6076628.3721000003</v>
      </c>
      <c r="I78" s="162">
        <f t="shared" si="11"/>
        <v>103851.05500000001</v>
      </c>
      <c r="J78" s="118">
        <v>6046208.4221000001</v>
      </c>
      <c r="K78" s="25" t="s">
        <v>40</v>
      </c>
    </row>
    <row r="79" spans="1:11">
      <c r="A79" s="78" t="s">
        <v>43</v>
      </c>
      <c r="B79" s="81">
        <v>21.6</v>
      </c>
      <c r="C79" s="164">
        <f t="shared" si="8"/>
        <v>138069.58000000002</v>
      </c>
      <c r="D79" s="165">
        <v>2982302.9280000003</v>
      </c>
      <c r="E79" s="164">
        <f t="shared" si="9"/>
        <v>138592.08000000002</v>
      </c>
      <c r="F79" s="165">
        <v>2993588.9280000003</v>
      </c>
      <c r="G79" s="164">
        <f t="shared" si="10"/>
        <v>139114.58000000002</v>
      </c>
      <c r="H79" s="165">
        <v>3004874.9280000003</v>
      </c>
      <c r="I79" s="164">
        <f t="shared" si="11"/>
        <v>138592.08000000002</v>
      </c>
      <c r="J79" s="165">
        <v>2993588.9280000003</v>
      </c>
      <c r="K79" s="124" t="s">
        <v>30</v>
      </c>
    </row>
    <row r="80" spans="1:11">
      <c r="A80" s="73" t="s">
        <v>44</v>
      </c>
      <c r="B80" s="74">
        <v>37.549999999999997</v>
      </c>
      <c r="C80" s="164">
        <f t="shared" si="8"/>
        <v>113025.11</v>
      </c>
      <c r="D80" s="165">
        <v>4244092.8805</v>
      </c>
      <c r="E80" s="164">
        <f t="shared" si="9"/>
        <v>113547.61</v>
      </c>
      <c r="F80" s="165">
        <v>4263712.7555</v>
      </c>
      <c r="G80" s="164">
        <f t="shared" si="10"/>
        <v>114070.11</v>
      </c>
      <c r="H80" s="165">
        <v>4283332.6305</v>
      </c>
      <c r="I80" s="164">
        <f t="shared" si="11"/>
        <v>113547.61</v>
      </c>
      <c r="J80" s="165">
        <v>4263712.7555</v>
      </c>
      <c r="K80" s="124" t="s">
        <v>30</v>
      </c>
    </row>
    <row r="81" spans="1:11">
      <c r="A81" s="73" t="s">
        <v>45</v>
      </c>
      <c r="B81" s="74">
        <v>56.58</v>
      </c>
      <c r="C81" s="164">
        <f t="shared" si="8"/>
        <v>99033.60500000001</v>
      </c>
      <c r="D81" s="165">
        <v>5603321.3709000004</v>
      </c>
      <c r="E81" s="164">
        <f t="shared" si="9"/>
        <v>99556.105000000025</v>
      </c>
      <c r="F81" s="165">
        <v>5632884.4209000012</v>
      </c>
      <c r="G81" s="164">
        <f t="shared" si="10"/>
        <v>100078.60500000003</v>
      </c>
      <c r="H81" s="165">
        <v>5662447.470900001</v>
      </c>
      <c r="I81" s="164">
        <f t="shared" si="11"/>
        <v>99556.105000000025</v>
      </c>
      <c r="J81" s="165">
        <v>5632884.4209000012</v>
      </c>
      <c r="K81" s="124" t="s">
        <v>30</v>
      </c>
    </row>
    <row r="82" spans="1:11" ht="15.75" thickBot="1">
      <c r="A82" s="79" t="s">
        <v>45</v>
      </c>
      <c r="B82" s="80">
        <v>58.22</v>
      </c>
      <c r="C82" s="162">
        <f t="shared" si="8"/>
        <v>98432.73000000001</v>
      </c>
      <c r="D82" s="163">
        <v>5730753.5406000009</v>
      </c>
      <c r="E82" s="162">
        <f t="shared" si="9"/>
        <v>98955.230000000025</v>
      </c>
      <c r="F82" s="163">
        <v>5761173.4906000011</v>
      </c>
      <c r="G82" s="162">
        <f t="shared" si="10"/>
        <v>99477.730000000025</v>
      </c>
      <c r="H82" s="163">
        <v>5791593.4406000013</v>
      </c>
      <c r="I82" s="162">
        <f t="shared" si="11"/>
        <v>98955.230000000025</v>
      </c>
      <c r="J82" s="118">
        <v>5761173.4906000011</v>
      </c>
      <c r="K82" s="125" t="s">
        <v>30</v>
      </c>
    </row>
    <row r="83" spans="1:11">
      <c r="A83" s="78" t="s">
        <v>46</v>
      </c>
      <c r="B83" s="81">
        <v>21.6</v>
      </c>
      <c r="C83" s="164">
        <f t="shared" si="8"/>
        <v>138069.58000000002</v>
      </c>
      <c r="D83" s="165">
        <v>2982302.9280000003</v>
      </c>
      <c r="E83" s="164">
        <f t="shared" si="9"/>
        <v>138592.08000000002</v>
      </c>
      <c r="F83" s="165">
        <v>2993588.9280000003</v>
      </c>
      <c r="G83" s="164">
        <f t="shared" si="10"/>
        <v>139114.58000000002</v>
      </c>
      <c r="H83" s="165">
        <v>3004874.9280000003</v>
      </c>
      <c r="I83" s="164">
        <f t="shared" si="11"/>
        <v>138592.08000000002</v>
      </c>
      <c r="J83" s="165">
        <v>2993588.9280000003</v>
      </c>
      <c r="K83" s="124" t="s">
        <v>30</v>
      </c>
    </row>
    <row r="84" spans="1:11">
      <c r="A84" s="73" t="s">
        <v>47</v>
      </c>
      <c r="B84" s="74">
        <v>37.549999999999997</v>
      </c>
      <c r="C84" s="164">
        <f t="shared" si="8"/>
        <v>118591.82500000003</v>
      </c>
      <c r="D84" s="165">
        <v>4453123.0287500005</v>
      </c>
      <c r="E84" s="164">
        <f t="shared" si="9"/>
        <v>119113.28000000003</v>
      </c>
      <c r="F84" s="165">
        <v>4472703.6640000008</v>
      </c>
      <c r="G84" s="164">
        <f t="shared" si="10"/>
        <v>119635.78000000003</v>
      </c>
      <c r="H84" s="165">
        <v>4492323.5390000008</v>
      </c>
      <c r="I84" s="164">
        <f t="shared" si="11"/>
        <v>119113.28000000003</v>
      </c>
      <c r="J84" s="165">
        <v>4472703.6640000008</v>
      </c>
      <c r="K84" s="36" t="s">
        <v>48</v>
      </c>
    </row>
    <row r="85" spans="1:11">
      <c r="A85" s="73" t="s">
        <v>49</v>
      </c>
      <c r="B85" s="74">
        <v>56.58</v>
      </c>
      <c r="C85" s="164">
        <f t="shared" si="8"/>
        <v>101786.13500000001</v>
      </c>
      <c r="D85" s="165">
        <v>5759059.5183000006</v>
      </c>
      <c r="E85" s="164">
        <f t="shared" si="9"/>
        <v>102308.63500000001</v>
      </c>
      <c r="F85" s="165">
        <v>5788622.5683000004</v>
      </c>
      <c r="G85" s="164">
        <f t="shared" si="10"/>
        <v>102831.13500000001</v>
      </c>
      <c r="H85" s="165">
        <v>5818185.6183000002</v>
      </c>
      <c r="I85" s="164">
        <f t="shared" si="11"/>
        <v>102308.63500000001</v>
      </c>
      <c r="J85" s="165">
        <v>5788622.5683000004</v>
      </c>
      <c r="K85" s="36" t="s">
        <v>48</v>
      </c>
    </row>
    <row r="86" spans="1:11" ht="15.75" thickBot="1">
      <c r="A86" s="79" t="s">
        <v>49</v>
      </c>
      <c r="B86" s="80">
        <v>58.22</v>
      </c>
      <c r="C86" s="162">
        <f t="shared" si="8"/>
        <v>101081.80500000001</v>
      </c>
      <c r="D86" s="163">
        <v>5884982.6871000007</v>
      </c>
      <c r="E86" s="162">
        <f t="shared" si="9"/>
        <v>101604.30500000002</v>
      </c>
      <c r="F86" s="163">
        <v>5915402.6371000009</v>
      </c>
      <c r="G86" s="162">
        <f t="shared" si="10"/>
        <v>102126.80500000001</v>
      </c>
      <c r="H86" s="163">
        <v>5945822.5871000001</v>
      </c>
      <c r="I86" s="162">
        <f t="shared" si="11"/>
        <v>101604.30500000002</v>
      </c>
      <c r="J86" s="118">
        <v>5915402.6371000009</v>
      </c>
      <c r="K86" s="25" t="s">
        <v>48</v>
      </c>
    </row>
    <row r="87" spans="1:11">
      <c r="A87" s="78" t="s">
        <v>50</v>
      </c>
      <c r="B87" s="82">
        <v>21.6</v>
      </c>
      <c r="C87" s="166">
        <f t="shared" si="8"/>
        <v>147745.23500000002</v>
      </c>
      <c r="D87" s="167">
        <v>3191297.0760000004</v>
      </c>
      <c r="E87" s="166">
        <f t="shared" si="9"/>
        <v>148267.73500000002</v>
      </c>
      <c r="F87" s="167">
        <v>3202583.0760000004</v>
      </c>
      <c r="G87" s="158">
        <f t="shared" si="10"/>
        <v>148790.23500000002</v>
      </c>
      <c r="H87" s="165">
        <v>3213869.0760000004</v>
      </c>
      <c r="I87" s="166">
        <f t="shared" si="11"/>
        <v>148267.73500000002</v>
      </c>
      <c r="J87" s="168">
        <v>3202583.0760000004</v>
      </c>
      <c r="K87" s="94" t="s">
        <v>48</v>
      </c>
    </row>
    <row r="88" spans="1:11">
      <c r="A88" s="73" t="s">
        <v>51</v>
      </c>
      <c r="B88" s="83">
        <v>37.549999999999997</v>
      </c>
      <c r="C88" s="169">
        <f t="shared" si="8"/>
        <v>118591.82500000003</v>
      </c>
      <c r="D88" s="167">
        <v>4453123.0287500005</v>
      </c>
      <c r="E88" s="169">
        <f t="shared" si="9"/>
        <v>119114.32500000003</v>
      </c>
      <c r="F88" s="167">
        <v>4472742.9037500005</v>
      </c>
      <c r="G88" s="164">
        <f t="shared" si="10"/>
        <v>119635.78000000003</v>
      </c>
      <c r="H88" s="165">
        <v>4492323.5390000008</v>
      </c>
      <c r="I88" s="169">
        <f t="shared" si="11"/>
        <v>119113.28000000003</v>
      </c>
      <c r="J88" s="119">
        <v>4472703.6640000008</v>
      </c>
      <c r="K88" s="94" t="s">
        <v>48</v>
      </c>
    </row>
    <row r="89" spans="1:11">
      <c r="A89" s="73" t="s">
        <v>52</v>
      </c>
      <c r="B89" s="83">
        <v>56.58</v>
      </c>
      <c r="C89" s="169">
        <f t="shared" si="8"/>
        <v>101786.13500000001</v>
      </c>
      <c r="D89" s="167">
        <v>5759059.5183000006</v>
      </c>
      <c r="E89" s="169">
        <f t="shared" si="9"/>
        <v>102308.63500000001</v>
      </c>
      <c r="F89" s="167">
        <v>5788622.5683000004</v>
      </c>
      <c r="G89" s="164">
        <f t="shared" si="10"/>
        <v>102831.13500000001</v>
      </c>
      <c r="H89" s="165">
        <v>5818185.6183000002</v>
      </c>
      <c r="I89" s="169">
        <f t="shared" si="11"/>
        <v>102308.63500000001</v>
      </c>
      <c r="J89" s="119">
        <v>5788622.5683000004</v>
      </c>
      <c r="K89" s="94" t="s">
        <v>48</v>
      </c>
    </row>
    <row r="90" spans="1:11" ht="15.75" thickBot="1">
      <c r="A90" s="79" t="s">
        <v>52</v>
      </c>
      <c r="B90" s="84">
        <v>58.22</v>
      </c>
      <c r="C90" s="170">
        <f t="shared" si="8"/>
        <v>101081.80500000001</v>
      </c>
      <c r="D90" s="171">
        <v>5884982.6871000007</v>
      </c>
      <c r="E90" s="170">
        <f t="shared" si="9"/>
        <v>101604.30500000002</v>
      </c>
      <c r="F90" s="171">
        <v>5915402.6371000009</v>
      </c>
      <c r="G90" s="162">
        <f t="shared" si="10"/>
        <v>102126.80500000001</v>
      </c>
      <c r="H90" s="163">
        <v>5945822.5871000001</v>
      </c>
      <c r="I90" s="170">
        <f t="shared" si="11"/>
        <v>101604.30500000002</v>
      </c>
      <c r="J90" s="118">
        <v>5915402.6371000009</v>
      </c>
      <c r="K90" s="95" t="s">
        <v>48</v>
      </c>
    </row>
    <row r="91" spans="1:11">
      <c r="A91" s="73" t="s">
        <v>53</v>
      </c>
      <c r="B91" s="85">
        <v>35.67</v>
      </c>
      <c r="C91" s="166">
        <f t="shared" si="8"/>
        <v>109851.44500000001</v>
      </c>
      <c r="D91" s="172">
        <v>3918401.0431500003</v>
      </c>
      <c r="E91" s="166">
        <f t="shared" si="9"/>
        <v>110373.94499999999</v>
      </c>
      <c r="F91" s="172">
        <v>3937038.61815</v>
      </c>
      <c r="G91" s="158">
        <f t="shared" si="10"/>
        <v>110896.44500000001</v>
      </c>
      <c r="H91" s="168">
        <v>3955676.1931500002</v>
      </c>
      <c r="I91" s="166">
        <f t="shared" si="11"/>
        <v>110373.94499999999</v>
      </c>
      <c r="J91" s="168">
        <v>3937038.61815</v>
      </c>
      <c r="K91" s="152" t="s">
        <v>30</v>
      </c>
    </row>
    <row r="92" spans="1:11" ht="15.75" thickBot="1">
      <c r="A92" s="79" t="s">
        <v>53</v>
      </c>
      <c r="B92" s="87">
        <v>37.090000000000003</v>
      </c>
      <c r="C92" s="173">
        <f t="shared" si="8"/>
        <v>108974.68999999999</v>
      </c>
      <c r="D92" s="174">
        <v>4041871.2521000002</v>
      </c>
      <c r="E92" s="173">
        <f t="shared" si="9"/>
        <v>109497.18999999999</v>
      </c>
      <c r="F92" s="174">
        <v>4061250.7771000001</v>
      </c>
      <c r="G92" s="157">
        <f t="shared" si="10"/>
        <v>110019.68999999999</v>
      </c>
      <c r="H92" s="175">
        <v>4080630.3021</v>
      </c>
      <c r="I92" s="173">
        <f t="shared" si="11"/>
        <v>109497.18999999999</v>
      </c>
      <c r="J92" s="175">
        <v>4061250.7771000001</v>
      </c>
      <c r="K92" s="153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34" zoomScale="90" zoomScaleNormal="90" workbookViewId="0">
      <selection activeCell="A64" sqref="A64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77" t="s">
        <v>107</v>
      </c>
      <c r="E1" s="4"/>
      <c r="G1" s="4"/>
      <c r="H1" s="4"/>
      <c r="I1" s="4"/>
      <c r="J1" s="4"/>
      <c r="K1" s="4"/>
      <c r="L1" s="4"/>
    </row>
    <row r="2" spans="1:12" ht="45" customHeight="1">
      <c r="A2" s="70" t="s">
        <v>21</v>
      </c>
      <c r="B2" s="71" t="s">
        <v>22</v>
      </c>
      <c r="C2" s="72" t="s">
        <v>23</v>
      </c>
      <c r="D2" s="71" t="s">
        <v>24</v>
      </c>
      <c r="E2" s="72" t="s">
        <v>25</v>
      </c>
      <c r="F2" s="71" t="s">
        <v>24</v>
      </c>
      <c r="G2" s="72" t="s">
        <v>26</v>
      </c>
      <c r="H2" s="71" t="s">
        <v>24</v>
      </c>
      <c r="I2" s="72" t="s">
        <v>27</v>
      </c>
      <c r="J2" s="71" t="s">
        <v>24</v>
      </c>
      <c r="K2" s="88" t="s">
        <v>28</v>
      </c>
      <c r="L2" s="89"/>
    </row>
    <row r="3" spans="1:12">
      <c r="A3" s="73" t="s">
        <v>29</v>
      </c>
      <c r="B3" s="74">
        <v>56.58</v>
      </c>
      <c r="C3" s="154">
        <v>89450</v>
      </c>
      <c r="D3" s="155">
        <f>C3*B3</f>
        <v>5061081</v>
      </c>
      <c r="E3" s="154">
        <v>89950</v>
      </c>
      <c r="F3" s="155">
        <f>E3*B3</f>
        <v>5089371</v>
      </c>
      <c r="G3" s="154">
        <v>90450</v>
      </c>
      <c r="H3" s="155">
        <f>G3*B3</f>
        <v>5117661</v>
      </c>
      <c r="I3" s="154">
        <v>89950</v>
      </c>
      <c r="J3" s="155">
        <f>I3*B3</f>
        <v>5089371</v>
      </c>
      <c r="K3" s="19" t="s">
        <v>30</v>
      </c>
      <c r="L3" s="90"/>
    </row>
    <row r="4" spans="1:12">
      <c r="A4" s="73" t="s">
        <v>29</v>
      </c>
      <c r="B4" s="75">
        <v>58.22</v>
      </c>
      <c r="C4" s="154">
        <v>89000</v>
      </c>
      <c r="D4" s="156">
        <f>C4*B4</f>
        <v>5181580</v>
      </c>
      <c r="E4" s="157">
        <v>89500</v>
      </c>
      <c r="F4" s="156">
        <f>E4*B4</f>
        <v>5210690</v>
      </c>
      <c r="G4" s="157">
        <v>90000</v>
      </c>
      <c r="H4" s="156">
        <f>G4*B4</f>
        <v>5239800</v>
      </c>
      <c r="I4" s="157">
        <v>89500</v>
      </c>
      <c r="J4" s="156">
        <f>I4*B4</f>
        <v>5210690</v>
      </c>
      <c r="K4" s="91" t="s">
        <v>30</v>
      </c>
      <c r="L4" s="90"/>
    </row>
    <row r="5" spans="1:12">
      <c r="A5" s="76" t="s">
        <v>31</v>
      </c>
      <c r="B5" s="77">
        <v>21.6</v>
      </c>
      <c r="C5" s="158">
        <v>130809</v>
      </c>
      <c r="D5" s="159">
        <f t="shared" ref="D5:D30" si="0">C5*B5</f>
        <v>2825474.4000000004</v>
      </c>
      <c r="E5" s="158">
        <v>131309</v>
      </c>
      <c r="F5" s="159">
        <f t="shared" ref="F5:F30" si="1">E5*B5</f>
        <v>2836274.4000000004</v>
      </c>
      <c r="G5" s="158">
        <v>131809</v>
      </c>
      <c r="H5" s="159">
        <f t="shared" ref="H5:H30" si="2">G5*B5</f>
        <v>2847074.4000000004</v>
      </c>
      <c r="I5" s="158">
        <v>131309</v>
      </c>
      <c r="J5" s="159">
        <f t="shared" ref="J5:J30" si="3">I5*B5</f>
        <v>2836274.4000000004</v>
      </c>
      <c r="K5" s="92" t="s">
        <v>30</v>
      </c>
      <c r="L5" s="90"/>
    </row>
    <row r="6" spans="1:12">
      <c r="A6" s="78" t="s">
        <v>32</v>
      </c>
      <c r="B6" s="74">
        <v>37.549999999999997</v>
      </c>
      <c r="C6" s="160">
        <v>102831</v>
      </c>
      <c r="D6" s="161">
        <f t="shared" si="0"/>
        <v>3861304.05</v>
      </c>
      <c r="E6" s="160">
        <v>103331</v>
      </c>
      <c r="F6" s="161">
        <f t="shared" si="1"/>
        <v>3880079.05</v>
      </c>
      <c r="G6" s="160">
        <v>103831</v>
      </c>
      <c r="H6" s="161">
        <f t="shared" si="2"/>
        <v>3898854.05</v>
      </c>
      <c r="I6" s="160">
        <v>103331</v>
      </c>
      <c r="J6" s="161">
        <f t="shared" si="3"/>
        <v>3880079.05</v>
      </c>
      <c r="K6" s="19" t="s">
        <v>30</v>
      </c>
      <c r="L6" s="90"/>
    </row>
    <row r="7" spans="1:12">
      <c r="A7" s="73" t="s">
        <v>33</v>
      </c>
      <c r="B7" s="74">
        <v>56.58</v>
      </c>
      <c r="C7" s="154">
        <v>89450</v>
      </c>
      <c r="D7" s="155">
        <f t="shared" si="0"/>
        <v>5061081</v>
      </c>
      <c r="E7" s="154">
        <v>89950</v>
      </c>
      <c r="F7" s="155">
        <f t="shared" si="1"/>
        <v>5089371</v>
      </c>
      <c r="G7" s="154">
        <v>90450</v>
      </c>
      <c r="H7" s="155">
        <f t="shared" si="2"/>
        <v>5117661</v>
      </c>
      <c r="I7" s="154">
        <v>89950</v>
      </c>
      <c r="J7" s="155">
        <f t="shared" si="3"/>
        <v>5089371</v>
      </c>
      <c r="K7" s="19" t="s">
        <v>30</v>
      </c>
      <c r="L7" s="90"/>
    </row>
    <row r="8" spans="1:12">
      <c r="A8" s="79" t="s">
        <v>34</v>
      </c>
      <c r="B8" s="80">
        <v>58.22</v>
      </c>
      <c r="C8" s="162">
        <v>89000</v>
      </c>
      <c r="D8" s="163">
        <f t="shared" si="0"/>
        <v>5181580</v>
      </c>
      <c r="E8" s="162">
        <v>89500</v>
      </c>
      <c r="F8" s="163">
        <f t="shared" si="1"/>
        <v>5210690</v>
      </c>
      <c r="G8" s="162">
        <v>90000</v>
      </c>
      <c r="H8" s="118">
        <f t="shared" si="2"/>
        <v>5239800</v>
      </c>
      <c r="I8" s="157">
        <v>89500</v>
      </c>
      <c r="J8" s="156">
        <f t="shared" si="3"/>
        <v>5210690</v>
      </c>
      <c r="K8" s="91" t="s">
        <v>30</v>
      </c>
      <c r="L8" s="90"/>
    </row>
    <row r="9" spans="1:12">
      <c r="A9" s="76" t="s">
        <v>35</v>
      </c>
      <c r="B9" s="77">
        <v>21.6</v>
      </c>
      <c r="C9" s="158">
        <v>130809</v>
      </c>
      <c r="D9" s="159">
        <f t="shared" ref="D9:D12" si="4">C9*B9</f>
        <v>2825474.4000000004</v>
      </c>
      <c r="E9" s="158">
        <v>131309</v>
      </c>
      <c r="F9" s="159">
        <f t="shared" ref="F9:F12" si="5">E9*B9</f>
        <v>2836274.4000000004</v>
      </c>
      <c r="G9" s="158">
        <v>131809</v>
      </c>
      <c r="H9" s="159">
        <f t="shared" ref="H9:H12" si="6">G9*B9</f>
        <v>2847074.4000000004</v>
      </c>
      <c r="I9" s="158">
        <v>131309</v>
      </c>
      <c r="J9" s="159">
        <f t="shared" ref="J9:J12" si="7">I9*B9</f>
        <v>2836274.4000000004</v>
      </c>
      <c r="K9" s="150" t="s">
        <v>30</v>
      </c>
      <c r="L9" s="90"/>
    </row>
    <row r="10" spans="1:12">
      <c r="A10" s="78" t="s">
        <v>36</v>
      </c>
      <c r="B10" s="74">
        <v>37.549999999999997</v>
      </c>
      <c r="C10" s="160">
        <v>102831</v>
      </c>
      <c r="D10" s="161">
        <f t="shared" si="4"/>
        <v>3861304.05</v>
      </c>
      <c r="E10" s="160">
        <v>103331</v>
      </c>
      <c r="F10" s="161">
        <f t="shared" si="5"/>
        <v>3880079.05</v>
      </c>
      <c r="G10" s="160">
        <v>103831</v>
      </c>
      <c r="H10" s="161">
        <f t="shared" si="6"/>
        <v>3898854.05</v>
      </c>
      <c r="I10" s="160">
        <v>103331</v>
      </c>
      <c r="J10" s="161">
        <f t="shared" si="7"/>
        <v>3880079.05</v>
      </c>
      <c r="K10" s="123" t="s">
        <v>30</v>
      </c>
      <c r="L10" s="90"/>
    </row>
    <row r="11" spans="1:12">
      <c r="A11" s="73" t="s">
        <v>37</v>
      </c>
      <c r="B11" s="74">
        <v>56.58</v>
      </c>
      <c r="C11" s="154">
        <v>89450</v>
      </c>
      <c r="D11" s="155">
        <f t="shared" si="4"/>
        <v>5061081</v>
      </c>
      <c r="E11" s="154">
        <v>89950</v>
      </c>
      <c r="F11" s="155">
        <f t="shared" si="5"/>
        <v>5089371</v>
      </c>
      <c r="G11" s="154">
        <v>90450</v>
      </c>
      <c r="H11" s="155">
        <f t="shared" si="6"/>
        <v>5117661</v>
      </c>
      <c r="I11" s="154">
        <v>89950</v>
      </c>
      <c r="J11" s="155">
        <f t="shared" si="7"/>
        <v>5089371</v>
      </c>
      <c r="K11" s="123" t="s">
        <v>30</v>
      </c>
      <c r="L11" s="90"/>
    </row>
    <row r="12" spans="1:12">
      <c r="A12" s="79" t="s">
        <v>38</v>
      </c>
      <c r="B12" s="80">
        <v>58.22</v>
      </c>
      <c r="C12" s="162">
        <v>89000</v>
      </c>
      <c r="D12" s="163">
        <f t="shared" si="4"/>
        <v>5181580</v>
      </c>
      <c r="E12" s="162">
        <v>89500</v>
      </c>
      <c r="F12" s="163">
        <f t="shared" si="5"/>
        <v>5210690</v>
      </c>
      <c r="G12" s="162">
        <v>90000</v>
      </c>
      <c r="H12" s="118">
        <f t="shared" si="6"/>
        <v>5239800</v>
      </c>
      <c r="I12" s="157">
        <v>89500</v>
      </c>
      <c r="J12" s="156">
        <f t="shared" si="7"/>
        <v>5210690</v>
      </c>
      <c r="K12" s="151" t="s">
        <v>30</v>
      </c>
      <c r="L12" s="90"/>
    </row>
    <row r="13" spans="1:12">
      <c r="A13" s="78" t="s">
        <v>39</v>
      </c>
      <c r="B13" s="81">
        <v>21.6</v>
      </c>
      <c r="C13" s="164">
        <v>143433</v>
      </c>
      <c r="D13" s="165">
        <f t="shared" si="0"/>
        <v>3098152.8000000003</v>
      </c>
      <c r="E13" s="164">
        <v>143933</v>
      </c>
      <c r="F13" s="165">
        <f t="shared" si="1"/>
        <v>3108952.8000000003</v>
      </c>
      <c r="G13" s="164">
        <v>144433</v>
      </c>
      <c r="H13" s="165">
        <f t="shared" si="2"/>
        <v>3119752.8000000003</v>
      </c>
      <c r="I13" s="164">
        <v>143933</v>
      </c>
      <c r="J13" s="165">
        <f t="shared" si="3"/>
        <v>3108952.8000000003</v>
      </c>
      <c r="K13" s="124" t="s">
        <v>30</v>
      </c>
      <c r="L13" s="90"/>
    </row>
    <row r="14" spans="1:12">
      <c r="A14" s="73" t="s">
        <v>41</v>
      </c>
      <c r="B14" s="74">
        <v>37.549999999999997</v>
      </c>
      <c r="C14" s="164">
        <v>115335</v>
      </c>
      <c r="D14" s="165">
        <f t="shared" si="0"/>
        <v>4330829.25</v>
      </c>
      <c r="E14" s="164">
        <v>115835</v>
      </c>
      <c r="F14" s="165">
        <f t="shared" si="1"/>
        <v>4349604.25</v>
      </c>
      <c r="G14" s="164">
        <v>116335</v>
      </c>
      <c r="H14" s="165">
        <f t="shared" si="2"/>
        <v>4368379.25</v>
      </c>
      <c r="I14" s="164">
        <v>115835</v>
      </c>
      <c r="J14" s="165">
        <f t="shared" si="3"/>
        <v>4349604.25</v>
      </c>
      <c r="K14" s="36" t="s">
        <v>40</v>
      </c>
      <c r="L14" s="93"/>
    </row>
    <row r="15" spans="1:12">
      <c r="A15" s="73" t="s">
        <v>42</v>
      </c>
      <c r="B15" s="74">
        <v>56.58</v>
      </c>
      <c r="C15" s="164">
        <v>99553</v>
      </c>
      <c r="D15" s="165">
        <f t="shared" si="0"/>
        <v>5632708.7400000002</v>
      </c>
      <c r="E15" s="164">
        <v>100053</v>
      </c>
      <c r="F15" s="165">
        <f t="shared" si="1"/>
        <v>5660998.7400000002</v>
      </c>
      <c r="G15" s="164">
        <v>100553</v>
      </c>
      <c r="H15" s="165">
        <f t="shared" si="2"/>
        <v>5689288.7400000002</v>
      </c>
      <c r="I15" s="164">
        <v>100053</v>
      </c>
      <c r="J15" s="165">
        <f t="shared" si="3"/>
        <v>5660998.7400000002</v>
      </c>
      <c r="K15" s="36" t="s">
        <v>40</v>
      </c>
      <c r="L15" s="90"/>
    </row>
    <row r="16" spans="1:12">
      <c r="A16" s="79" t="s">
        <v>42</v>
      </c>
      <c r="B16" s="80">
        <v>58.22</v>
      </c>
      <c r="C16" s="162">
        <v>98879</v>
      </c>
      <c r="D16" s="163">
        <f t="shared" si="0"/>
        <v>5756735.3799999999</v>
      </c>
      <c r="E16" s="162">
        <v>99879</v>
      </c>
      <c r="F16" s="163">
        <f t="shared" si="1"/>
        <v>5814955.3799999999</v>
      </c>
      <c r="G16" s="162">
        <v>99879</v>
      </c>
      <c r="H16" s="163">
        <f t="shared" si="2"/>
        <v>5814955.3799999999</v>
      </c>
      <c r="I16" s="162">
        <v>99379</v>
      </c>
      <c r="J16" s="118">
        <f t="shared" si="3"/>
        <v>5785845.3799999999</v>
      </c>
      <c r="K16" s="25" t="s">
        <v>40</v>
      </c>
      <c r="L16" s="90"/>
    </row>
    <row r="17" spans="1:12" ht="18.75" customHeight="1">
      <c r="A17" s="78" t="s">
        <v>43</v>
      </c>
      <c r="B17" s="81">
        <v>21.6</v>
      </c>
      <c r="C17" s="164">
        <v>132124</v>
      </c>
      <c r="D17" s="165">
        <f t="shared" si="0"/>
        <v>2853878.4000000004</v>
      </c>
      <c r="E17" s="164">
        <v>132624</v>
      </c>
      <c r="F17" s="165">
        <f t="shared" si="1"/>
        <v>2864678.4000000004</v>
      </c>
      <c r="G17" s="164">
        <v>133124</v>
      </c>
      <c r="H17" s="165">
        <f t="shared" si="2"/>
        <v>2875478.4000000004</v>
      </c>
      <c r="I17" s="164">
        <v>132624</v>
      </c>
      <c r="J17" s="165">
        <f t="shared" si="3"/>
        <v>2864678.4000000004</v>
      </c>
      <c r="K17" s="124" t="s">
        <v>30</v>
      </c>
      <c r="L17" s="90"/>
    </row>
    <row r="18" spans="1:12">
      <c r="A18" s="73" t="s">
        <v>44</v>
      </c>
      <c r="B18" s="74">
        <v>37.549999999999997</v>
      </c>
      <c r="C18" s="164">
        <v>108158</v>
      </c>
      <c r="D18" s="165">
        <f t="shared" si="0"/>
        <v>4061332.9</v>
      </c>
      <c r="E18" s="164">
        <v>108658</v>
      </c>
      <c r="F18" s="165">
        <f t="shared" si="1"/>
        <v>4080107.9</v>
      </c>
      <c r="G18" s="164">
        <v>109158</v>
      </c>
      <c r="H18" s="165">
        <f t="shared" si="2"/>
        <v>4098882.9</v>
      </c>
      <c r="I18" s="164">
        <v>108658</v>
      </c>
      <c r="J18" s="165">
        <f t="shared" si="3"/>
        <v>4080107.9</v>
      </c>
      <c r="K18" s="124" t="s">
        <v>30</v>
      </c>
      <c r="L18" s="90"/>
    </row>
    <row r="19" spans="1:12">
      <c r="A19" s="73" t="s">
        <v>45</v>
      </c>
      <c r="B19" s="74">
        <v>56.58</v>
      </c>
      <c r="C19" s="164">
        <v>94769</v>
      </c>
      <c r="D19" s="165">
        <f t="shared" si="0"/>
        <v>5362030.0199999996</v>
      </c>
      <c r="E19" s="164">
        <v>95269</v>
      </c>
      <c r="F19" s="165">
        <f t="shared" si="1"/>
        <v>5390320.0199999996</v>
      </c>
      <c r="G19" s="164">
        <v>95769</v>
      </c>
      <c r="H19" s="165">
        <f t="shared" si="2"/>
        <v>5418610.0199999996</v>
      </c>
      <c r="I19" s="164">
        <v>95269</v>
      </c>
      <c r="J19" s="165">
        <f t="shared" si="3"/>
        <v>5390320.0199999996</v>
      </c>
      <c r="K19" s="124" t="s">
        <v>30</v>
      </c>
      <c r="L19" s="90"/>
    </row>
    <row r="20" spans="1:12">
      <c r="A20" s="79" t="s">
        <v>45</v>
      </c>
      <c r="B20" s="80">
        <v>58.22</v>
      </c>
      <c r="C20" s="162">
        <v>94194</v>
      </c>
      <c r="D20" s="163">
        <f t="shared" si="0"/>
        <v>5483974.6799999997</v>
      </c>
      <c r="E20" s="162">
        <v>94694</v>
      </c>
      <c r="F20" s="163">
        <f t="shared" si="1"/>
        <v>5513084.6799999997</v>
      </c>
      <c r="G20" s="162">
        <v>95194</v>
      </c>
      <c r="H20" s="163">
        <f t="shared" si="2"/>
        <v>5542194.6799999997</v>
      </c>
      <c r="I20" s="162">
        <v>94694</v>
      </c>
      <c r="J20" s="118">
        <f t="shared" si="3"/>
        <v>5513084.6799999997</v>
      </c>
      <c r="K20" s="125" t="s">
        <v>30</v>
      </c>
      <c r="L20" s="90"/>
    </row>
    <row r="21" spans="1:12">
      <c r="A21" s="78" t="s">
        <v>46</v>
      </c>
      <c r="B21" s="81">
        <v>21.6</v>
      </c>
      <c r="C21" s="164">
        <v>132124</v>
      </c>
      <c r="D21" s="165">
        <f t="shared" si="0"/>
        <v>2853878.4000000004</v>
      </c>
      <c r="E21" s="164">
        <v>132624</v>
      </c>
      <c r="F21" s="165">
        <f t="shared" si="1"/>
        <v>2864678.4000000004</v>
      </c>
      <c r="G21" s="164">
        <v>133124</v>
      </c>
      <c r="H21" s="165">
        <f t="shared" si="2"/>
        <v>2875478.4000000004</v>
      </c>
      <c r="I21" s="164">
        <v>132624</v>
      </c>
      <c r="J21" s="165">
        <f t="shared" si="3"/>
        <v>2864678.4000000004</v>
      </c>
      <c r="K21" s="124" t="s">
        <v>30</v>
      </c>
      <c r="L21" s="90"/>
    </row>
    <row r="22" spans="1:12">
      <c r="A22" s="73" t="s">
        <v>47</v>
      </c>
      <c r="B22" s="74">
        <v>37.549999999999997</v>
      </c>
      <c r="C22" s="164">
        <v>113485</v>
      </c>
      <c r="D22" s="165">
        <f t="shared" si="0"/>
        <v>4261361.75</v>
      </c>
      <c r="E22" s="164">
        <v>113984</v>
      </c>
      <c r="F22" s="165">
        <f t="shared" si="1"/>
        <v>4280099.1999999993</v>
      </c>
      <c r="G22" s="164">
        <v>114484</v>
      </c>
      <c r="H22" s="165">
        <f t="shared" si="2"/>
        <v>4298874.1999999993</v>
      </c>
      <c r="I22" s="164">
        <v>113984</v>
      </c>
      <c r="J22" s="165">
        <f t="shared" si="3"/>
        <v>4280099.1999999993</v>
      </c>
      <c r="K22" s="36" t="s">
        <v>48</v>
      </c>
      <c r="L22" s="93"/>
    </row>
    <row r="23" spans="1:12">
      <c r="A23" s="73" t="s">
        <v>49</v>
      </c>
      <c r="B23" s="74">
        <v>56.58</v>
      </c>
      <c r="C23" s="164">
        <v>97403</v>
      </c>
      <c r="D23" s="165">
        <f t="shared" si="0"/>
        <v>5511061.7400000002</v>
      </c>
      <c r="E23" s="164">
        <v>97903</v>
      </c>
      <c r="F23" s="165">
        <f t="shared" si="1"/>
        <v>5539351.7400000002</v>
      </c>
      <c r="G23" s="164">
        <v>98403</v>
      </c>
      <c r="H23" s="165">
        <f t="shared" si="2"/>
        <v>5567641.7400000002</v>
      </c>
      <c r="I23" s="164">
        <v>97903</v>
      </c>
      <c r="J23" s="165">
        <f t="shared" si="3"/>
        <v>5539351.7400000002</v>
      </c>
      <c r="K23" s="36" t="s">
        <v>48</v>
      </c>
      <c r="L23" s="90"/>
    </row>
    <row r="24" spans="1:12" ht="16.5" customHeight="1">
      <c r="A24" s="79" t="s">
        <v>49</v>
      </c>
      <c r="B24" s="80">
        <v>58.22</v>
      </c>
      <c r="C24" s="162">
        <v>96729</v>
      </c>
      <c r="D24" s="163">
        <f t="shared" si="0"/>
        <v>5631562.3799999999</v>
      </c>
      <c r="E24" s="162">
        <v>97229</v>
      </c>
      <c r="F24" s="163">
        <f t="shared" si="1"/>
        <v>5660672.3799999999</v>
      </c>
      <c r="G24" s="162">
        <v>97729</v>
      </c>
      <c r="H24" s="163">
        <f t="shared" si="2"/>
        <v>5689782.3799999999</v>
      </c>
      <c r="I24" s="162">
        <v>97229</v>
      </c>
      <c r="J24" s="118">
        <f t="shared" si="3"/>
        <v>5660672.3799999999</v>
      </c>
      <c r="K24" s="25" t="s">
        <v>48</v>
      </c>
      <c r="L24" s="90"/>
    </row>
    <row r="25" spans="1:12">
      <c r="A25" s="78" t="s">
        <v>50</v>
      </c>
      <c r="B25" s="82">
        <v>21.6</v>
      </c>
      <c r="C25" s="166">
        <v>141383</v>
      </c>
      <c r="D25" s="167">
        <f t="shared" si="0"/>
        <v>3053872.8000000003</v>
      </c>
      <c r="E25" s="166">
        <v>141883</v>
      </c>
      <c r="F25" s="167">
        <f t="shared" si="1"/>
        <v>3064672.8000000003</v>
      </c>
      <c r="G25" s="158">
        <v>142383</v>
      </c>
      <c r="H25" s="165">
        <f t="shared" si="2"/>
        <v>3075472.8000000003</v>
      </c>
      <c r="I25" s="166">
        <v>141883</v>
      </c>
      <c r="J25" s="168">
        <f t="shared" si="3"/>
        <v>3064672.8000000003</v>
      </c>
      <c r="K25" s="94" t="s">
        <v>48</v>
      </c>
      <c r="L25" s="90"/>
    </row>
    <row r="26" spans="1:12">
      <c r="A26" s="73" t="s">
        <v>51</v>
      </c>
      <c r="B26" s="83">
        <v>37.549999999999997</v>
      </c>
      <c r="C26" s="169">
        <v>113485</v>
      </c>
      <c r="D26" s="167">
        <f t="shared" si="0"/>
        <v>4261361.75</v>
      </c>
      <c r="E26" s="169">
        <v>113985</v>
      </c>
      <c r="F26" s="167">
        <f t="shared" si="1"/>
        <v>4280136.75</v>
      </c>
      <c r="G26" s="164">
        <v>114484</v>
      </c>
      <c r="H26" s="165">
        <f t="shared" si="2"/>
        <v>4298874.1999999993</v>
      </c>
      <c r="I26" s="169">
        <v>113984</v>
      </c>
      <c r="J26" s="119">
        <f t="shared" si="3"/>
        <v>4280099.1999999993</v>
      </c>
      <c r="K26" s="94" t="s">
        <v>48</v>
      </c>
      <c r="L26" s="93"/>
    </row>
    <row r="27" spans="1:12">
      <c r="A27" s="73" t="s">
        <v>52</v>
      </c>
      <c r="B27" s="83">
        <v>56.58</v>
      </c>
      <c r="C27" s="169">
        <v>97403</v>
      </c>
      <c r="D27" s="167">
        <f t="shared" si="0"/>
        <v>5511061.7400000002</v>
      </c>
      <c r="E27" s="169">
        <v>97903</v>
      </c>
      <c r="F27" s="167">
        <f t="shared" si="1"/>
        <v>5539351.7400000002</v>
      </c>
      <c r="G27" s="164">
        <v>98403</v>
      </c>
      <c r="H27" s="165">
        <f t="shared" si="2"/>
        <v>5567641.7400000002</v>
      </c>
      <c r="I27" s="169">
        <v>97903</v>
      </c>
      <c r="J27" s="119">
        <f t="shared" si="3"/>
        <v>5539351.7400000002</v>
      </c>
      <c r="K27" s="94" t="s">
        <v>48</v>
      </c>
      <c r="L27" s="90"/>
    </row>
    <row r="28" spans="1:12">
      <c r="A28" s="79" t="s">
        <v>52</v>
      </c>
      <c r="B28" s="84">
        <v>58.22</v>
      </c>
      <c r="C28" s="170">
        <v>96729</v>
      </c>
      <c r="D28" s="171">
        <f t="shared" si="0"/>
        <v>5631562.3799999999</v>
      </c>
      <c r="E28" s="170">
        <v>97229</v>
      </c>
      <c r="F28" s="171">
        <f t="shared" si="1"/>
        <v>5660672.3799999999</v>
      </c>
      <c r="G28" s="162">
        <v>97729</v>
      </c>
      <c r="H28" s="163">
        <f t="shared" si="2"/>
        <v>5689782.3799999999</v>
      </c>
      <c r="I28" s="170">
        <v>97229</v>
      </c>
      <c r="J28" s="118">
        <f t="shared" si="3"/>
        <v>5660672.3799999999</v>
      </c>
      <c r="K28" s="95" t="s">
        <v>48</v>
      </c>
      <c r="L28" s="90"/>
    </row>
    <row r="29" spans="1:12">
      <c r="A29" s="73" t="s">
        <v>53</v>
      </c>
      <c r="B29" s="85">
        <v>35.67</v>
      </c>
      <c r="C29" s="166">
        <v>105121</v>
      </c>
      <c r="D29" s="172">
        <f t="shared" si="0"/>
        <v>3749666.0700000003</v>
      </c>
      <c r="E29" s="166">
        <v>105621</v>
      </c>
      <c r="F29" s="172">
        <f t="shared" si="1"/>
        <v>3767501.0700000003</v>
      </c>
      <c r="G29" s="158">
        <v>106121</v>
      </c>
      <c r="H29" s="168">
        <f t="shared" si="2"/>
        <v>3785336.0700000003</v>
      </c>
      <c r="I29" s="166">
        <v>105621</v>
      </c>
      <c r="J29" s="168">
        <f t="shared" si="3"/>
        <v>3767501.0700000003</v>
      </c>
      <c r="K29" s="152" t="s">
        <v>30</v>
      </c>
      <c r="L29" s="90"/>
    </row>
    <row r="30" spans="1:12">
      <c r="A30" s="79" t="s">
        <v>53</v>
      </c>
      <c r="B30" s="87">
        <v>37.090000000000003</v>
      </c>
      <c r="C30" s="173">
        <v>104282</v>
      </c>
      <c r="D30" s="174">
        <f t="shared" si="0"/>
        <v>3867819.3800000004</v>
      </c>
      <c r="E30" s="173">
        <v>104782</v>
      </c>
      <c r="F30" s="174">
        <f t="shared" si="1"/>
        <v>3886364.3800000004</v>
      </c>
      <c r="G30" s="157">
        <v>105282</v>
      </c>
      <c r="H30" s="175">
        <f t="shared" si="2"/>
        <v>3904909.3800000004</v>
      </c>
      <c r="I30" s="173">
        <v>104782</v>
      </c>
      <c r="J30" s="175">
        <f t="shared" si="3"/>
        <v>3886364.3800000004</v>
      </c>
      <c r="K30" s="153" t="s">
        <v>30</v>
      </c>
      <c r="L30" s="90"/>
    </row>
    <row r="31" spans="1:12">
      <c r="D31" s="45"/>
    </row>
    <row r="32" spans="1:12" ht="19.5" thickBot="1">
      <c r="A32" s="177" t="s">
        <v>99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70" t="s">
        <v>21</v>
      </c>
      <c r="B33" s="71" t="s">
        <v>22</v>
      </c>
      <c r="C33" s="72" t="s">
        <v>23</v>
      </c>
      <c r="D33" s="71" t="s">
        <v>24</v>
      </c>
      <c r="E33" s="72" t="s">
        <v>25</v>
      </c>
      <c r="F33" s="71" t="s">
        <v>24</v>
      </c>
      <c r="G33" s="72" t="s">
        <v>26</v>
      </c>
      <c r="H33" s="71" t="s">
        <v>24</v>
      </c>
      <c r="I33" s="72" t="s">
        <v>27</v>
      </c>
      <c r="J33" s="71" t="s">
        <v>24</v>
      </c>
      <c r="K33" s="88" t="s">
        <v>28</v>
      </c>
    </row>
    <row r="34" spans="1:11">
      <c r="A34" s="73" t="s">
        <v>29</v>
      </c>
      <c r="B34" s="74">
        <v>56.58</v>
      </c>
      <c r="C34" s="154">
        <f>D34/B34</f>
        <v>84977.5</v>
      </c>
      <c r="D34" s="155">
        <v>4808026.95</v>
      </c>
      <c r="E34" s="154">
        <f>F34/B34</f>
        <v>85452.5</v>
      </c>
      <c r="F34" s="155">
        <v>4834902.45</v>
      </c>
      <c r="G34" s="154">
        <f>H34/B34</f>
        <v>85927.5</v>
      </c>
      <c r="H34" s="155">
        <v>4861777.95</v>
      </c>
      <c r="I34" s="154">
        <f>J34/B34</f>
        <v>85452.5</v>
      </c>
      <c r="J34" s="155">
        <v>4834902.45</v>
      </c>
      <c r="K34" s="19" t="s">
        <v>30</v>
      </c>
    </row>
    <row r="35" spans="1:11">
      <c r="A35" s="73" t="s">
        <v>29</v>
      </c>
      <c r="B35" s="75">
        <v>58.22</v>
      </c>
      <c r="C35" s="154">
        <f t="shared" ref="C35:C61" si="8">D35/B35</f>
        <v>84550</v>
      </c>
      <c r="D35" s="156">
        <v>4922501</v>
      </c>
      <c r="E35" s="157">
        <f t="shared" ref="E35:E61" si="9">F35/B35</f>
        <v>85025</v>
      </c>
      <c r="F35" s="156">
        <v>4950155.5</v>
      </c>
      <c r="G35" s="157">
        <f t="shared" ref="G35:G61" si="10">H35/B35</f>
        <v>85500</v>
      </c>
      <c r="H35" s="156">
        <v>4977810</v>
      </c>
      <c r="I35" s="157">
        <f t="shared" ref="I35:I61" si="11">J35/B35</f>
        <v>85025</v>
      </c>
      <c r="J35" s="156">
        <v>4950155.5</v>
      </c>
      <c r="K35" s="91" t="s">
        <v>30</v>
      </c>
    </row>
    <row r="36" spans="1:11">
      <c r="A36" s="76" t="s">
        <v>31</v>
      </c>
      <c r="B36" s="77">
        <v>21.6</v>
      </c>
      <c r="C36" s="158">
        <f t="shared" si="8"/>
        <v>124268.55</v>
      </c>
      <c r="D36" s="159">
        <v>2684200.6800000002</v>
      </c>
      <c r="E36" s="158">
        <f t="shared" si="9"/>
        <v>124743.55</v>
      </c>
      <c r="F36" s="159">
        <v>2694460.68</v>
      </c>
      <c r="G36" s="158">
        <f t="shared" si="10"/>
        <v>125218.55</v>
      </c>
      <c r="H36" s="159">
        <v>2704720.68</v>
      </c>
      <c r="I36" s="158">
        <f t="shared" si="11"/>
        <v>124743.55</v>
      </c>
      <c r="J36" s="159">
        <v>2694460.68</v>
      </c>
      <c r="K36" s="92" t="s">
        <v>30</v>
      </c>
    </row>
    <row r="37" spans="1:11">
      <c r="A37" s="78" t="s">
        <v>32</v>
      </c>
      <c r="B37" s="74">
        <v>37.549999999999997</v>
      </c>
      <c r="C37" s="160">
        <f t="shared" si="8"/>
        <v>97689.450000000012</v>
      </c>
      <c r="D37" s="161">
        <v>3668238.8475000001</v>
      </c>
      <c r="E37" s="160">
        <f t="shared" si="9"/>
        <v>98164.450000000012</v>
      </c>
      <c r="F37" s="161">
        <v>3686075.0975000001</v>
      </c>
      <c r="G37" s="160">
        <f t="shared" si="10"/>
        <v>98639.450000000012</v>
      </c>
      <c r="H37" s="161">
        <v>3703911.3475000001</v>
      </c>
      <c r="I37" s="160">
        <f t="shared" si="11"/>
        <v>98164.450000000012</v>
      </c>
      <c r="J37" s="161">
        <v>3686075.0975000001</v>
      </c>
      <c r="K37" s="19" t="s">
        <v>30</v>
      </c>
    </row>
    <row r="38" spans="1:11">
      <c r="A38" s="73" t="s">
        <v>33</v>
      </c>
      <c r="B38" s="74">
        <v>56.58</v>
      </c>
      <c r="C38" s="154">
        <f t="shared" si="8"/>
        <v>84977.5</v>
      </c>
      <c r="D38" s="155">
        <v>4808026.95</v>
      </c>
      <c r="E38" s="154">
        <f t="shared" si="9"/>
        <v>85452.5</v>
      </c>
      <c r="F38" s="155">
        <v>4834902.45</v>
      </c>
      <c r="G38" s="154">
        <f t="shared" si="10"/>
        <v>85927.5</v>
      </c>
      <c r="H38" s="155">
        <v>4861777.95</v>
      </c>
      <c r="I38" s="154">
        <f t="shared" si="11"/>
        <v>85452.5</v>
      </c>
      <c r="J38" s="155">
        <v>4834902.45</v>
      </c>
      <c r="K38" s="19" t="s">
        <v>30</v>
      </c>
    </row>
    <row r="39" spans="1:11">
      <c r="A39" s="79" t="s">
        <v>34</v>
      </c>
      <c r="B39" s="80">
        <v>58.22</v>
      </c>
      <c r="C39" s="162">
        <f t="shared" si="8"/>
        <v>84550</v>
      </c>
      <c r="D39" s="163">
        <v>4922501</v>
      </c>
      <c r="E39" s="162">
        <f t="shared" si="9"/>
        <v>85025</v>
      </c>
      <c r="F39" s="163">
        <v>4950155.5</v>
      </c>
      <c r="G39" s="162">
        <f t="shared" si="10"/>
        <v>85500</v>
      </c>
      <c r="H39" s="118">
        <v>4977810</v>
      </c>
      <c r="I39" s="157">
        <f t="shared" si="11"/>
        <v>85025</v>
      </c>
      <c r="J39" s="156">
        <v>4950155.5</v>
      </c>
      <c r="K39" s="91" t="s">
        <v>30</v>
      </c>
    </row>
    <row r="40" spans="1:11">
      <c r="A40" s="76" t="s">
        <v>35</v>
      </c>
      <c r="B40" s="77">
        <v>21.6</v>
      </c>
      <c r="C40" s="158">
        <f t="shared" si="8"/>
        <v>124268.55</v>
      </c>
      <c r="D40" s="159">
        <v>2684200.6800000002</v>
      </c>
      <c r="E40" s="158">
        <f t="shared" si="9"/>
        <v>124743.55</v>
      </c>
      <c r="F40" s="159">
        <v>2694460.68</v>
      </c>
      <c r="G40" s="158">
        <f t="shared" si="10"/>
        <v>125218.55</v>
      </c>
      <c r="H40" s="159">
        <v>2704720.68</v>
      </c>
      <c r="I40" s="158">
        <f t="shared" si="11"/>
        <v>124743.55</v>
      </c>
      <c r="J40" s="159">
        <v>2694460.68</v>
      </c>
      <c r="K40" s="150" t="s">
        <v>30</v>
      </c>
    </row>
    <row r="41" spans="1:11">
      <c r="A41" s="78" t="s">
        <v>36</v>
      </c>
      <c r="B41" s="74">
        <v>37.549999999999997</v>
      </c>
      <c r="C41" s="160">
        <f t="shared" si="8"/>
        <v>97689.450000000012</v>
      </c>
      <c r="D41" s="161">
        <v>3668238.8475000001</v>
      </c>
      <c r="E41" s="160">
        <f t="shared" si="9"/>
        <v>98164.450000000012</v>
      </c>
      <c r="F41" s="161">
        <v>3686075.0975000001</v>
      </c>
      <c r="G41" s="160">
        <f t="shared" si="10"/>
        <v>98639.450000000012</v>
      </c>
      <c r="H41" s="161">
        <v>3703911.3475000001</v>
      </c>
      <c r="I41" s="160">
        <f t="shared" si="11"/>
        <v>98164.450000000012</v>
      </c>
      <c r="J41" s="161">
        <v>3686075.0975000001</v>
      </c>
      <c r="K41" s="123" t="s">
        <v>30</v>
      </c>
    </row>
    <row r="42" spans="1:11">
      <c r="A42" s="73" t="s">
        <v>37</v>
      </c>
      <c r="B42" s="74">
        <v>56.58</v>
      </c>
      <c r="C42" s="154">
        <f t="shared" si="8"/>
        <v>84977.5</v>
      </c>
      <c r="D42" s="155">
        <v>4808026.95</v>
      </c>
      <c r="E42" s="154">
        <f t="shared" si="9"/>
        <v>85452.5</v>
      </c>
      <c r="F42" s="155">
        <v>4834902.45</v>
      </c>
      <c r="G42" s="154">
        <f t="shared" si="10"/>
        <v>85927.5</v>
      </c>
      <c r="H42" s="155">
        <v>4861777.95</v>
      </c>
      <c r="I42" s="154">
        <f t="shared" si="11"/>
        <v>85452.5</v>
      </c>
      <c r="J42" s="155">
        <v>4834902.45</v>
      </c>
      <c r="K42" s="123" t="s">
        <v>30</v>
      </c>
    </row>
    <row r="43" spans="1:11">
      <c r="A43" s="79" t="s">
        <v>38</v>
      </c>
      <c r="B43" s="80">
        <v>58.22</v>
      </c>
      <c r="C43" s="162">
        <f t="shared" si="8"/>
        <v>84550</v>
      </c>
      <c r="D43" s="163">
        <v>4922501</v>
      </c>
      <c r="E43" s="162">
        <f t="shared" si="9"/>
        <v>85025</v>
      </c>
      <c r="F43" s="163">
        <v>4950155.5</v>
      </c>
      <c r="G43" s="162">
        <f t="shared" si="10"/>
        <v>85500</v>
      </c>
      <c r="H43" s="118">
        <v>4977810</v>
      </c>
      <c r="I43" s="157">
        <f t="shared" si="11"/>
        <v>85025</v>
      </c>
      <c r="J43" s="156">
        <v>4950155.5</v>
      </c>
      <c r="K43" s="151" t="s">
        <v>30</v>
      </c>
    </row>
    <row r="44" spans="1:11">
      <c r="A44" s="78" t="s">
        <v>39</v>
      </c>
      <c r="B44" s="81">
        <v>21.6</v>
      </c>
      <c r="C44" s="164">
        <f t="shared" si="8"/>
        <v>136261.35</v>
      </c>
      <c r="D44" s="165">
        <v>2943245.16</v>
      </c>
      <c r="E44" s="164">
        <f t="shared" si="9"/>
        <v>136736.35</v>
      </c>
      <c r="F44" s="165">
        <v>2953505.16</v>
      </c>
      <c r="G44" s="164">
        <f t="shared" si="10"/>
        <v>137211.35</v>
      </c>
      <c r="H44" s="165">
        <v>2963765.16</v>
      </c>
      <c r="I44" s="164">
        <f t="shared" si="11"/>
        <v>136736.35</v>
      </c>
      <c r="J44" s="165">
        <v>2953505.16</v>
      </c>
      <c r="K44" s="124" t="s">
        <v>30</v>
      </c>
    </row>
    <row r="45" spans="1:11">
      <c r="A45" s="73" t="s">
        <v>41</v>
      </c>
      <c r="B45" s="74">
        <v>37.549999999999997</v>
      </c>
      <c r="C45" s="164">
        <f t="shared" si="8"/>
        <v>109568.25000000001</v>
      </c>
      <c r="D45" s="165">
        <v>4114287.7875000001</v>
      </c>
      <c r="E45" s="164">
        <f t="shared" si="9"/>
        <v>110043.25000000001</v>
      </c>
      <c r="F45" s="165">
        <v>4132124.0375000001</v>
      </c>
      <c r="G45" s="164">
        <f t="shared" si="10"/>
        <v>110518.25000000001</v>
      </c>
      <c r="H45" s="165">
        <v>4149960.2875000001</v>
      </c>
      <c r="I45" s="164">
        <f t="shared" si="11"/>
        <v>110043.25000000001</v>
      </c>
      <c r="J45" s="165">
        <v>4132124.0375000001</v>
      </c>
      <c r="K45" s="36" t="s">
        <v>40</v>
      </c>
    </row>
    <row r="46" spans="1:11">
      <c r="A46" s="73" t="s">
        <v>42</v>
      </c>
      <c r="B46" s="74">
        <v>56.58</v>
      </c>
      <c r="C46" s="164">
        <f t="shared" si="8"/>
        <v>94575.35</v>
      </c>
      <c r="D46" s="165">
        <v>5351073.3030000003</v>
      </c>
      <c r="E46" s="164">
        <f t="shared" si="9"/>
        <v>95050.35</v>
      </c>
      <c r="F46" s="165">
        <v>5377948.8030000003</v>
      </c>
      <c r="G46" s="164">
        <f t="shared" si="10"/>
        <v>95525.35</v>
      </c>
      <c r="H46" s="165">
        <v>5404824.3030000003</v>
      </c>
      <c r="I46" s="164">
        <f t="shared" si="11"/>
        <v>95050.35</v>
      </c>
      <c r="J46" s="165">
        <v>5377948.8030000003</v>
      </c>
      <c r="K46" s="36" t="s">
        <v>40</v>
      </c>
    </row>
    <row r="47" spans="1:11">
      <c r="A47" s="79" t="s">
        <v>42</v>
      </c>
      <c r="B47" s="80">
        <v>58.22</v>
      </c>
      <c r="C47" s="162">
        <f t="shared" si="8"/>
        <v>93935.049999999988</v>
      </c>
      <c r="D47" s="163">
        <v>5468898.6109999996</v>
      </c>
      <c r="E47" s="162">
        <f t="shared" si="9"/>
        <v>94885.049999999988</v>
      </c>
      <c r="F47" s="163">
        <v>5524207.6109999996</v>
      </c>
      <c r="G47" s="162">
        <f t="shared" si="10"/>
        <v>94885.049999999988</v>
      </c>
      <c r="H47" s="163">
        <v>5524207.6109999996</v>
      </c>
      <c r="I47" s="162">
        <f t="shared" si="11"/>
        <v>94410.049999999988</v>
      </c>
      <c r="J47" s="118">
        <v>5496553.1109999996</v>
      </c>
      <c r="K47" s="25" t="s">
        <v>40</v>
      </c>
    </row>
    <row r="48" spans="1:11">
      <c r="A48" s="78" t="s">
        <v>43</v>
      </c>
      <c r="B48" s="81">
        <v>21.6</v>
      </c>
      <c r="C48" s="164">
        <f t="shared" si="8"/>
        <v>125517.79999999999</v>
      </c>
      <c r="D48" s="165">
        <v>2711184.48</v>
      </c>
      <c r="E48" s="164">
        <f t="shared" si="9"/>
        <v>125992.79999999999</v>
      </c>
      <c r="F48" s="165">
        <v>2721444.48</v>
      </c>
      <c r="G48" s="164">
        <f t="shared" si="10"/>
        <v>126467.79999999999</v>
      </c>
      <c r="H48" s="165">
        <v>2731704.48</v>
      </c>
      <c r="I48" s="164">
        <f t="shared" si="11"/>
        <v>125992.79999999999</v>
      </c>
      <c r="J48" s="165">
        <v>2721444.48</v>
      </c>
      <c r="K48" s="124" t="s">
        <v>30</v>
      </c>
    </row>
    <row r="49" spans="1:11">
      <c r="A49" s="73" t="s">
        <v>44</v>
      </c>
      <c r="B49" s="74">
        <v>37.549999999999997</v>
      </c>
      <c r="C49" s="164">
        <f t="shared" si="8"/>
        <v>102750.1</v>
      </c>
      <c r="D49" s="165">
        <v>3858266.2549999999</v>
      </c>
      <c r="E49" s="164">
        <f t="shared" si="9"/>
        <v>103225.1</v>
      </c>
      <c r="F49" s="165">
        <v>3876102.5049999999</v>
      </c>
      <c r="G49" s="164">
        <f t="shared" si="10"/>
        <v>103700.1</v>
      </c>
      <c r="H49" s="165">
        <v>3893938.7549999999</v>
      </c>
      <c r="I49" s="164">
        <f t="shared" si="11"/>
        <v>103225.1</v>
      </c>
      <c r="J49" s="165">
        <v>3876102.5049999999</v>
      </c>
      <c r="K49" s="124" t="s">
        <v>30</v>
      </c>
    </row>
    <row r="50" spans="1:11">
      <c r="A50" s="73" t="s">
        <v>45</v>
      </c>
      <c r="B50" s="74">
        <v>56.58</v>
      </c>
      <c r="C50" s="164">
        <f t="shared" si="8"/>
        <v>90030.55</v>
      </c>
      <c r="D50" s="165">
        <v>5093928.5190000003</v>
      </c>
      <c r="E50" s="164">
        <f t="shared" si="9"/>
        <v>90505.55</v>
      </c>
      <c r="F50" s="165">
        <v>5120804.0190000003</v>
      </c>
      <c r="G50" s="164">
        <f t="shared" si="10"/>
        <v>90980.55</v>
      </c>
      <c r="H50" s="165">
        <v>5147679.5190000003</v>
      </c>
      <c r="I50" s="164">
        <f t="shared" si="11"/>
        <v>90505.55</v>
      </c>
      <c r="J50" s="165">
        <v>5120804.0190000003</v>
      </c>
      <c r="K50" s="124" t="s">
        <v>30</v>
      </c>
    </row>
    <row r="51" spans="1:11">
      <c r="A51" s="79" t="s">
        <v>45</v>
      </c>
      <c r="B51" s="80">
        <v>58.22</v>
      </c>
      <c r="C51" s="162">
        <f t="shared" si="8"/>
        <v>89484.3</v>
      </c>
      <c r="D51" s="163">
        <v>5209775.9460000005</v>
      </c>
      <c r="E51" s="162">
        <f t="shared" si="9"/>
        <v>89959.3</v>
      </c>
      <c r="F51" s="163">
        <v>5237430.4460000005</v>
      </c>
      <c r="G51" s="162">
        <f t="shared" si="10"/>
        <v>90434.3</v>
      </c>
      <c r="H51" s="163">
        <v>5265084.9460000005</v>
      </c>
      <c r="I51" s="162">
        <f t="shared" si="11"/>
        <v>89959.3</v>
      </c>
      <c r="J51" s="118">
        <v>5237430.4460000005</v>
      </c>
      <c r="K51" s="125" t="s">
        <v>30</v>
      </c>
    </row>
    <row r="52" spans="1:11">
      <c r="A52" s="78" t="s">
        <v>46</v>
      </c>
      <c r="B52" s="81">
        <v>21.6</v>
      </c>
      <c r="C52" s="164">
        <f t="shared" si="8"/>
        <v>125517.79999999999</v>
      </c>
      <c r="D52" s="165">
        <v>2711184.48</v>
      </c>
      <c r="E52" s="164">
        <f t="shared" si="9"/>
        <v>125992.79999999999</v>
      </c>
      <c r="F52" s="165">
        <v>2721444.48</v>
      </c>
      <c r="G52" s="164">
        <f t="shared" si="10"/>
        <v>126467.79999999999</v>
      </c>
      <c r="H52" s="165">
        <v>2731704.48</v>
      </c>
      <c r="I52" s="164">
        <f t="shared" si="11"/>
        <v>125992.79999999999</v>
      </c>
      <c r="J52" s="165">
        <v>2721444.48</v>
      </c>
      <c r="K52" s="124" t="s">
        <v>30</v>
      </c>
    </row>
    <row r="53" spans="1:11">
      <c r="A53" s="73" t="s">
        <v>47</v>
      </c>
      <c r="B53" s="74">
        <v>37.549999999999997</v>
      </c>
      <c r="C53" s="164">
        <f t="shared" si="8"/>
        <v>107810.75000000001</v>
      </c>
      <c r="D53" s="165">
        <v>4048293.6625000001</v>
      </c>
      <c r="E53" s="164">
        <f t="shared" si="9"/>
        <v>108284.80000000002</v>
      </c>
      <c r="F53" s="165">
        <v>4066094.24</v>
      </c>
      <c r="G53" s="164">
        <f t="shared" si="10"/>
        <v>108759.80000000002</v>
      </c>
      <c r="H53" s="165">
        <v>4083930.49</v>
      </c>
      <c r="I53" s="164">
        <f t="shared" si="11"/>
        <v>108284.80000000002</v>
      </c>
      <c r="J53" s="165">
        <v>4066094.24</v>
      </c>
      <c r="K53" s="36" t="s">
        <v>48</v>
      </c>
    </row>
    <row r="54" spans="1:11">
      <c r="A54" s="73" t="s">
        <v>49</v>
      </c>
      <c r="B54" s="74">
        <v>56.58</v>
      </c>
      <c r="C54" s="164">
        <f t="shared" si="8"/>
        <v>92532.85</v>
      </c>
      <c r="D54" s="165">
        <v>5235508.6529999999</v>
      </c>
      <c r="E54" s="164">
        <f t="shared" si="9"/>
        <v>93007.85</v>
      </c>
      <c r="F54" s="165">
        <v>5262384.1529999999</v>
      </c>
      <c r="G54" s="164">
        <f t="shared" si="10"/>
        <v>93482.85</v>
      </c>
      <c r="H54" s="165">
        <v>5289259.6529999999</v>
      </c>
      <c r="I54" s="164">
        <f t="shared" si="11"/>
        <v>93007.85</v>
      </c>
      <c r="J54" s="165">
        <v>5262384.1529999999</v>
      </c>
      <c r="K54" s="36" t="s">
        <v>48</v>
      </c>
    </row>
    <row r="55" spans="1:11">
      <c r="A55" s="79" t="s">
        <v>49</v>
      </c>
      <c r="B55" s="80">
        <v>58.22</v>
      </c>
      <c r="C55" s="162">
        <f t="shared" si="8"/>
        <v>91892.55</v>
      </c>
      <c r="D55" s="163">
        <v>5349984.2609999999</v>
      </c>
      <c r="E55" s="162">
        <f t="shared" si="9"/>
        <v>92367.55</v>
      </c>
      <c r="F55" s="163">
        <v>5377638.7609999999</v>
      </c>
      <c r="G55" s="162">
        <f t="shared" si="10"/>
        <v>92842.55</v>
      </c>
      <c r="H55" s="163">
        <v>5405293.2609999999</v>
      </c>
      <c r="I55" s="162">
        <f t="shared" si="11"/>
        <v>92367.55</v>
      </c>
      <c r="J55" s="118">
        <v>5377638.7609999999</v>
      </c>
      <c r="K55" s="25" t="s">
        <v>48</v>
      </c>
    </row>
    <row r="56" spans="1:11">
      <c r="A56" s="78" t="s">
        <v>50</v>
      </c>
      <c r="B56" s="82">
        <v>21.6</v>
      </c>
      <c r="C56" s="166">
        <f t="shared" si="8"/>
        <v>134313.85</v>
      </c>
      <c r="D56" s="167">
        <v>2901179.16</v>
      </c>
      <c r="E56" s="166">
        <f t="shared" si="9"/>
        <v>134788.85</v>
      </c>
      <c r="F56" s="167">
        <v>2911439.16</v>
      </c>
      <c r="G56" s="158">
        <f t="shared" si="10"/>
        <v>135263.85</v>
      </c>
      <c r="H56" s="165">
        <v>2921699.16</v>
      </c>
      <c r="I56" s="166">
        <f t="shared" si="11"/>
        <v>134788.85</v>
      </c>
      <c r="J56" s="168">
        <v>2911439.16</v>
      </c>
      <c r="K56" s="94" t="s">
        <v>48</v>
      </c>
    </row>
    <row r="57" spans="1:11">
      <c r="A57" s="73" t="s">
        <v>51</v>
      </c>
      <c r="B57" s="83">
        <v>37.549999999999997</v>
      </c>
      <c r="C57" s="169">
        <f t="shared" si="8"/>
        <v>107810.75000000001</v>
      </c>
      <c r="D57" s="167">
        <v>4048293.6625000001</v>
      </c>
      <c r="E57" s="169">
        <f t="shared" si="9"/>
        <v>108285.75000000001</v>
      </c>
      <c r="F57" s="167">
        <v>4066129.9125000001</v>
      </c>
      <c r="G57" s="164">
        <f t="shared" si="10"/>
        <v>108759.80000000002</v>
      </c>
      <c r="H57" s="165">
        <v>4083930.49</v>
      </c>
      <c r="I57" s="169">
        <f t="shared" si="11"/>
        <v>108284.80000000002</v>
      </c>
      <c r="J57" s="119">
        <v>4066094.24</v>
      </c>
      <c r="K57" s="94" t="s">
        <v>48</v>
      </c>
    </row>
    <row r="58" spans="1:11">
      <c r="A58" s="73" t="s">
        <v>52</v>
      </c>
      <c r="B58" s="83">
        <v>56.58</v>
      </c>
      <c r="C58" s="169">
        <f t="shared" si="8"/>
        <v>92532.85</v>
      </c>
      <c r="D58" s="167">
        <v>5235508.6529999999</v>
      </c>
      <c r="E58" s="169">
        <f t="shared" si="9"/>
        <v>93007.85</v>
      </c>
      <c r="F58" s="167">
        <v>5262384.1529999999</v>
      </c>
      <c r="G58" s="164">
        <f t="shared" si="10"/>
        <v>93482.85</v>
      </c>
      <c r="H58" s="165">
        <v>5289259.6529999999</v>
      </c>
      <c r="I58" s="169">
        <f t="shared" si="11"/>
        <v>93007.85</v>
      </c>
      <c r="J58" s="119">
        <v>5262384.1529999999</v>
      </c>
      <c r="K58" s="94" t="s">
        <v>48</v>
      </c>
    </row>
    <row r="59" spans="1:11">
      <c r="A59" s="79" t="s">
        <v>52</v>
      </c>
      <c r="B59" s="84">
        <v>58.22</v>
      </c>
      <c r="C59" s="170">
        <f t="shared" si="8"/>
        <v>91892.55</v>
      </c>
      <c r="D59" s="171">
        <v>5349984.2609999999</v>
      </c>
      <c r="E59" s="170">
        <f t="shared" si="9"/>
        <v>92367.55</v>
      </c>
      <c r="F59" s="171">
        <v>5377638.7609999999</v>
      </c>
      <c r="G59" s="162">
        <f t="shared" si="10"/>
        <v>92842.55</v>
      </c>
      <c r="H59" s="163">
        <v>5405293.2609999999</v>
      </c>
      <c r="I59" s="170">
        <f t="shared" si="11"/>
        <v>92367.55</v>
      </c>
      <c r="J59" s="118">
        <v>5377638.7609999999</v>
      </c>
      <c r="K59" s="95" t="s">
        <v>48</v>
      </c>
    </row>
    <row r="60" spans="1:11">
      <c r="A60" s="73" t="s">
        <v>53</v>
      </c>
      <c r="B60" s="85">
        <v>35.67</v>
      </c>
      <c r="C60" s="166">
        <f t="shared" si="8"/>
        <v>99864.95</v>
      </c>
      <c r="D60" s="172">
        <v>3562182.7664999999</v>
      </c>
      <c r="E60" s="166">
        <f t="shared" si="9"/>
        <v>100339.95</v>
      </c>
      <c r="F60" s="172">
        <v>3579126.0164999999</v>
      </c>
      <c r="G60" s="158">
        <f t="shared" si="10"/>
        <v>100814.95</v>
      </c>
      <c r="H60" s="168">
        <v>3596069.2664999999</v>
      </c>
      <c r="I60" s="166">
        <f t="shared" si="11"/>
        <v>100339.95</v>
      </c>
      <c r="J60" s="168">
        <v>3579126.0164999999</v>
      </c>
      <c r="K60" s="152" t="s">
        <v>30</v>
      </c>
    </row>
    <row r="61" spans="1:11">
      <c r="A61" s="79" t="s">
        <v>53</v>
      </c>
      <c r="B61" s="87">
        <v>37.090000000000003</v>
      </c>
      <c r="C61" s="173">
        <f t="shared" si="8"/>
        <v>99067.89999999998</v>
      </c>
      <c r="D61" s="174">
        <v>3674428.4109999998</v>
      </c>
      <c r="E61" s="173">
        <f t="shared" si="9"/>
        <v>99542.89999999998</v>
      </c>
      <c r="F61" s="174">
        <v>3692046.1609999998</v>
      </c>
      <c r="G61" s="157">
        <f t="shared" si="10"/>
        <v>100017.89999999998</v>
      </c>
      <c r="H61" s="175">
        <v>3709663.9109999998</v>
      </c>
      <c r="I61" s="173">
        <f t="shared" si="11"/>
        <v>99542.89999999998</v>
      </c>
      <c r="J61" s="175">
        <v>3692046.1609999998</v>
      </c>
      <c r="K61" s="153" t="s">
        <v>30</v>
      </c>
    </row>
    <row r="63" spans="1:11" ht="19.5" thickBot="1">
      <c r="A63" s="177" t="s">
        <v>108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70" t="s">
        <v>21</v>
      </c>
      <c r="B64" s="71" t="s">
        <v>22</v>
      </c>
      <c r="C64" s="72" t="s">
        <v>23</v>
      </c>
      <c r="D64" s="71" t="s">
        <v>24</v>
      </c>
      <c r="E64" s="72" t="s">
        <v>25</v>
      </c>
      <c r="F64" s="71" t="s">
        <v>24</v>
      </c>
      <c r="G64" s="72" t="s">
        <v>26</v>
      </c>
      <c r="H64" s="71" t="s">
        <v>24</v>
      </c>
      <c r="I64" s="72" t="s">
        <v>27</v>
      </c>
      <c r="J64" s="71" t="s">
        <v>24</v>
      </c>
      <c r="K64" s="88" t="s">
        <v>28</v>
      </c>
    </row>
    <row r="65" spans="1:11">
      <c r="A65" s="73" t="s">
        <v>29</v>
      </c>
      <c r="B65" s="74">
        <v>56.58</v>
      </c>
      <c r="C65" s="154">
        <f>D65/B65</f>
        <v>98395.000000000015</v>
      </c>
      <c r="D65" s="155">
        <v>5567189.1000000006</v>
      </c>
      <c r="E65" s="154">
        <f>F65/B65</f>
        <v>98945.000000000015</v>
      </c>
      <c r="F65" s="155">
        <v>5598308.1000000006</v>
      </c>
      <c r="G65" s="154">
        <f>H65/B65</f>
        <v>99495.000000000015</v>
      </c>
      <c r="H65" s="155">
        <v>5629427.1000000006</v>
      </c>
      <c r="I65" s="154">
        <f>J65/B65</f>
        <v>98945.000000000015</v>
      </c>
      <c r="J65" s="155">
        <v>5598308.1000000006</v>
      </c>
      <c r="K65" s="19" t="s">
        <v>30</v>
      </c>
    </row>
    <row r="66" spans="1:11" ht="15.75" thickBot="1">
      <c r="A66" s="73" t="s">
        <v>29</v>
      </c>
      <c r="B66" s="75">
        <v>58.22</v>
      </c>
      <c r="C66" s="154">
        <f t="shared" ref="C66:C92" si="12">D66/B66</f>
        <v>97900</v>
      </c>
      <c r="D66" s="156">
        <v>5699738</v>
      </c>
      <c r="E66" s="157">
        <f t="shared" ref="E66:E92" si="13">F66/B66</f>
        <v>98450</v>
      </c>
      <c r="F66" s="156">
        <v>5731759</v>
      </c>
      <c r="G66" s="157">
        <f t="shared" ref="G66:G92" si="14">H66/B66</f>
        <v>99000</v>
      </c>
      <c r="H66" s="156">
        <v>5763780</v>
      </c>
      <c r="I66" s="157">
        <f t="shared" ref="I66:I92" si="15">J66/B66</f>
        <v>98450</v>
      </c>
      <c r="J66" s="156">
        <v>5731759</v>
      </c>
      <c r="K66" s="91" t="s">
        <v>30</v>
      </c>
    </row>
    <row r="67" spans="1:11">
      <c r="A67" s="76" t="s">
        <v>31</v>
      </c>
      <c r="B67" s="77">
        <v>21.6</v>
      </c>
      <c r="C67" s="158">
        <f t="shared" si="12"/>
        <v>143889.90000000002</v>
      </c>
      <c r="D67" s="159">
        <v>3108021.8400000008</v>
      </c>
      <c r="E67" s="158">
        <f t="shared" si="13"/>
        <v>144439.90000000002</v>
      </c>
      <c r="F67" s="159">
        <v>3119901.8400000008</v>
      </c>
      <c r="G67" s="158">
        <f t="shared" si="14"/>
        <v>144989.90000000002</v>
      </c>
      <c r="H67" s="159">
        <v>3131781.8400000008</v>
      </c>
      <c r="I67" s="158">
        <f t="shared" si="15"/>
        <v>144439.90000000002</v>
      </c>
      <c r="J67" s="159">
        <v>3119901.8400000008</v>
      </c>
      <c r="K67" s="92" t="s">
        <v>30</v>
      </c>
    </row>
    <row r="68" spans="1:11">
      <c r="A68" s="78" t="s">
        <v>32</v>
      </c>
      <c r="B68" s="74">
        <v>37.549999999999997</v>
      </c>
      <c r="C68" s="160">
        <f t="shared" si="12"/>
        <v>113114.1</v>
      </c>
      <c r="D68" s="161">
        <v>4247434.4550000001</v>
      </c>
      <c r="E68" s="160">
        <f t="shared" si="13"/>
        <v>113664.1</v>
      </c>
      <c r="F68" s="161">
        <v>4268086.9550000001</v>
      </c>
      <c r="G68" s="160">
        <f t="shared" si="14"/>
        <v>114214.1</v>
      </c>
      <c r="H68" s="161">
        <v>4288739.4550000001</v>
      </c>
      <c r="I68" s="160">
        <f t="shared" si="15"/>
        <v>113664.1</v>
      </c>
      <c r="J68" s="161">
        <v>4268086.9550000001</v>
      </c>
      <c r="K68" s="19" t="s">
        <v>30</v>
      </c>
    </row>
    <row r="69" spans="1:11">
      <c r="A69" s="73" t="s">
        <v>33</v>
      </c>
      <c r="B69" s="74">
        <v>56.58</v>
      </c>
      <c r="C69" s="154">
        <f t="shared" si="12"/>
        <v>98395.000000000015</v>
      </c>
      <c r="D69" s="155">
        <v>5567189.1000000006</v>
      </c>
      <c r="E69" s="154">
        <f t="shared" si="13"/>
        <v>98945.000000000015</v>
      </c>
      <c r="F69" s="155">
        <v>5598308.1000000006</v>
      </c>
      <c r="G69" s="154">
        <f t="shared" si="14"/>
        <v>99495.000000000015</v>
      </c>
      <c r="H69" s="155">
        <v>5629427.1000000006</v>
      </c>
      <c r="I69" s="154">
        <f t="shared" si="15"/>
        <v>98945.000000000015</v>
      </c>
      <c r="J69" s="155">
        <v>5598308.1000000006</v>
      </c>
      <c r="K69" s="19" t="s">
        <v>30</v>
      </c>
    </row>
    <row r="70" spans="1:11" ht="15.75" thickBot="1">
      <c r="A70" s="79" t="s">
        <v>34</v>
      </c>
      <c r="B70" s="80">
        <v>58.22</v>
      </c>
      <c r="C70" s="162">
        <f t="shared" si="12"/>
        <v>97900</v>
      </c>
      <c r="D70" s="163">
        <v>5699738</v>
      </c>
      <c r="E70" s="162">
        <f t="shared" si="13"/>
        <v>98450</v>
      </c>
      <c r="F70" s="163">
        <v>5731759</v>
      </c>
      <c r="G70" s="162">
        <f t="shared" si="14"/>
        <v>99000</v>
      </c>
      <c r="H70" s="118">
        <v>5763780</v>
      </c>
      <c r="I70" s="157">
        <f t="shared" si="15"/>
        <v>98450</v>
      </c>
      <c r="J70" s="156">
        <v>5731759</v>
      </c>
      <c r="K70" s="91" t="s">
        <v>30</v>
      </c>
    </row>
    <row r="71" spans="1:11">
      <c r="A71" s="76" t="s">
        <v>35</v>
      </c>
      <c r="B71" s="77">
        <v>21.6</v>
      </c>
      <c r="C71" s="158">
        <f t="shared" si="12"/>
        <v>143889.90000000002</v>
      </c>
      <c r="D71" s="159">
        <v>3108021.8400000008</v>
      </c>
      <c r="E71" s="158">
        <f t="shared" si="13"/>
        <v>144439.90000000002</v>
      </c>
      <c r="F71" s="159">
        <v>3119901.8400000008</v>
      </c>
      <c r="G71" s="158">
        <f t="shared" si="14"/>
        <v>144989.90000000002</v>
      </c>
      <c r="H71" s="159">
        <v>3131781.8400000008</v>
      </c>
      <c r="I71" s="158">
        <f t="shared" si="15"/>
        <v>144439.90000000002</v>
      </c>
      <c r="J71" s="159">
        <v>3119901.8400000008</v>
      </c>
      <c r="K71" s="150" t="s">
        <v>30</v>
      </c>
    </row>
    <row r="72" spans="1:11">
      <c r="A72" s="78" t="s">
        <v>36</v>
      </c>
      <c r="B72" s="74">
        <v>37.549999999999997</v>
      </c>
      <c r="C72" s="160">
        <f t="shared" si="12"/>
        <v>113114.1</v>
      </c>
      <c r="D72" s="161">
        <v>4247434.4550000001</v>
      </c>
      <c r="E72" s="160">
        <f t="shared" si="13"/>
        <v>113664.1</v>
      </c>
      <c r="F72" s="161">
        <v>4268086.9550000001</v>
      </c>
      <c r="G72" s="160">
        <f t="shared" si="14"/>
        <v>114214.1</v>
      </c>
      <c r="H72" s="161">
        <v>4288739.4550000001</v>
      </c>
      <c r="I72" s="160">
        <f t="shared" si="15"/>
        <v>113664.1</v>
      </c>
      <c r="J72" s="161">
        <v>4268086.9550000001</v>
      </c>
      <c r="K72" s="123" t="s">
        <v>30</v>
      </c>
    </row>
    <row r="73" spans="1:11">
      <c r="A73" s="73" t="s">
        <v>37</v>
      </c>
      <c r="B73" s="74">
        <v>56.58</v>
      </c>
      <c r="C73" s="154">
        <f t="shared" si="12"/>
        <v>98395.000000000015</v>
      </c>
      <c r="D73" s="155">
        <v>5567189.1000000006</v>
      </c>
      <c r="E73" s="154">
        <f t="shared" si="13"/>
        <v>98945.000000000015</v>
      </c>
      <c r="F73" s="155">
        <v>5598308.1000000006</v>
      </c>
      <c r="G73" s="154">
        <f t="shared" si="14"/>
        <v>99495.000000000015</v>
      </c>
      <c r="H73" s="155">
        <v>5629427.1000000006</v>
      </c>
      <c r="I73" s="154">
        <f t="shared" si="15"/>
        <v>98945.000000000015</v>
      </c>
      <c r="J73" s="155">
        <v>5598308.1000000006</v>
      </c>
      <c r="K73" s="123" t="s">
        <v>30</v>
      </c>
    </row>
    <row r="74" spans="1:11" ht="15.75" thickBot="1">
      <c r="A74" s="79" t="s">
        <v>38</v>
      </c>
      <c r="B74" s="80">
        <v>58.22</v>
      </c>
      <c r="C74" s="162">
        <f t="shared" si="12"/>
        <v>97900</v>
      </c>
      <c r="D74" s="163">
        <v>5699738</v>
      </c>
      <c r="E74" s="162">
        <f t="shared" si="13"/>
        <v>98450</v>
      </c>
      <c r="F74" s="163">
        <v>5731759</v>
      </c>
      <c r="G74" s="162">
        <f t="shared" si="14"/>
        <v>99000</v>
      </c>
      <c r="H74" s="118">
        <v>5763780</v>
      </c>
      <c r="I74" s="157">
        <f t="shared" si="15"/>
        <v>98450</v>
      </c>
      <c r="J74" s="156">
        <v>5731759</v>
      </c>
      <c r="K74" s="151" t="s">
        <v>30</v>
      </c>
    </row>
    <row r="75" spans="1:11">
      <c r="A75" s="78" t="s">
        <v>39</v>
      </c>
      <c r="B75" s="81">
        <v>21.6</v>
      </c>
      <c r="C75" s="164">
        <f t="shared" si="12"/>
        <v>157776.30000000002</v>
      </c>
      <c r="D75" s="165">
        <v>3407968.0800000005</v>
      </c>
      <c r="E75" s="164">
        <f t="shared" si="13"/>
        <v>158326.30000000002</v>
      </c>
      <c r="F75" s="165">
        <v>3419848.0800000005</v>
      </c>
      <c r="G75" s="164">
        <f t="shared" si="14"/>
        <v>158876.30000000002</v>
      </c>
      <c r="H75" s="165">
        <v>3431728.0800000005</v>
      </c>
      <c r="I75" s="164">
        <f t="shared" si="15"/>
        <v>158326.30000000002</v>
      </c>
      <c r="J75" s="165">
        <v>3419848.0800000005</v>
      </c>
      <c r="K75" s="124" t="s">
        <v>30</v>
      </c>
    </row>
    <row r="76" spans="1:11">
      <c r="A76" s="73" t="s">
        <v>41</v>
      </c>
      <c r="B76" s="74">
        <v>37.549999999999997</v>
      </c>
      <c r="C76" s="164">
        <f t="shared" si="12"/>
        <v>126868.50000000003</v>
      </c>
      <c r="D76" s="165">
        <v>4763912.1750000007</v>
      </c>
      <c r="E76" s="164">
        <f t="shared" si="13"/>
        <v>127418.50000000003</v>
      </c>
      <c r="F76" s="165">
        <v>4784564.6750000007</v>
      </c>
      <c r="G76" s="164">
        <f t="shared" si="14"/>
        <v>127968.50000000003</v>
      </c>
      <c r="H76" s="165">
        <v>4805217.1750000007</v>
      </c>
      <c r="I76" s="164">
        <f t="shared" si="15"/>
        <v>127418.50000000003</v>
      </c>
      <c r="J76" s="165">
        <v>4784564.6750000007</v>
      </c>
      <c r="K76" s="36" t="s">
        <v>40</v>
      </c>
    </row>
    <row r="77" spans="1:11">
      <c r="A77" s="73" t="s">
        <v>42</v>
      </c>
      <c r="B77" s="74">
        <v>56.58</v>
      </c>
      <c r="C77" s="164">
        <f t="shared" si="12"/>
        <v>109508.30000000002</v>
      </c>
      <c r="D77" s="165">
        <v>6195979.614000001</v>
      </c>
      <c r="E77" s="164">
        <f t="shared" si="13"/>
        <v>110058.30000000002</v>
      </c>
      <c r="F77" s="165">
        <v>6227098.614000001</v>
      </c>
      <c r="G77" s="164">
        <f t="shared" si="14"/>
        <v>110608.30000000002</v>
      </c>
      <c r="H77" s="165">
        <v>6258217.614000001</v>
      </c>
      <c r="I77" s="164">
        <f t="shared" si="15"/>
        <v>110058.30000000002</v>
      </c>
      <c r="J77" s="165">
        <v>6227098.614000001</v>
      </c>
      <c r="K77" s="36" t="s">
        <v>40</v>
      </c>
    </row>
    <row r="78" spans="1:11" ht="15.75" thickBot="1">
      <c r="A78" s="79" t="s">
        <v>42</v>
      </c>
      <c r="B78" s="80">
        <v>58.22</v>
      </c>
      <c r="C78" s="162">
        <f t="shared" si="12"/>
        <v>108766.90000000001</v>
      </c>
      <c r="D78" s="163">
        <v>6332408.9180000005</v>
      </c>
      <c r="E78" s="162">
        <f t="shared" si="13"/>
        <v>109866.90000000001</v>
      </c>
      <c r="F78" s="163">
        <v>6396450.9180000005</v>
      </c>
      <c r="G78" s="162">
        <f t="shared" si="14"/>
        <v>109866.90000000001</v>
      </c>
      <c r="H78" s="163">
        <v>6396450.9180000005</v>
      </c>
      <c r="I78" s="162">
        <f t="shared" si="15"/>
        <v>109316.90000000001</v>
      </c>
      <c r="J78" s="118">
        <v>6364429.9180000005</v>
      </c>
      <c r="K78" s="25" t="s">
        <v>40</v>
      </c>
    </row>
    <row r="79" spans="1:11">
      <c r="A79" s="78" t="s">
        <v>43</v>
      </c>
      <c r="B79" s="81">
        <v>21.6</v>
      </c>
      <c r="C79" s="164">
        <f t="shared" si="12"/>
        <v>145336.40000000002</v>
      </c>
      <c r="D79" s="165">
        <v>3139266.2400000007</v>
      </c>
      <c r="E79" s="164">
        <f t="shared" si="13"/>
        <v>145886.40000000002</v>
      </c>
      <c r="F79" s="165">
        <v>3151146.2400000007</v>
      </c>
      <c r="G79" s="164">
        <f t="shared" si="14"/>
        <v>146436.40000000002</v>
      </c>
      <c r="H79" s="165">
        <v>3163026.2400000007</v>
      </c>
      <c r="I79" s="164">
        <f t="shared" si="15"/>
        <v>145886.40000000002</v>
      </c>
      <c r="J79" s="165">
        <v>3151146.2400000007</v>
      </c>
      <c r="K79" s="124" t="s">
        <v>30</v>
      </c>
    </row>
    <row r="80" spans="1:11">
      <c r="A80" s="73" t="s">
        <v>44</v>
      </c>
      <c r="B80" s="74">
        <v>37.549999999999997</v>
      </c>
      <c r="C80" s="164">
        <f t="shared" si="12"/>
        <v>118973.80000000002</v>
      </c>
      <c r="D80" s="165">
        <v>4467466.1900000004</v>
      </c>
      <c r="E80" s="164">
        <f t="shared" si="13"/>
        <v>119523.80000000002</v>
      </c>
      <c r="F80" s="165">
        <v>4488118.6900000004</v>
      </c>
      <c r="G80" s="164">
        <f t="shared" si="14"/>
        <v>120073.80000000002</v>
      </c>
      <c r="H80" s="165">
        <v>4508771.1900000004</v>
      </c>
      <c r="I80" s="164">
        <f t="shared" si="15"/>
        <v>119523.80000000002</v>
      </c>
      <c r="J80" s="165">
        <v>4488118.6900000004</v>
      </c>
      <c r="K80" s="124" t="s">
        <v>30</v>
      </c>
    </row>
    <row r="81" spans="1:11">
      <c r="A81" s="73" t="s">
        <v>45</v>
      </c>
      <c r="B81" s="74">
        <v>56.58</v>
      </c>
      <c r="C81" s="164">
        <f t="shared" si="12"/>
        <v>104245.9</v>
      </c>
      <c r="D81" s="165">
        <v>5898233.0219999999</v>
      </c>
      <c r="E81" s="164">
        <f t="shared" si="13"/>
        <v>104795.9</v>
      </c>
      <c r="F81" s="165">
        <v>5929352.0219999999</v>
      </c>
      <c r="G81" s="164">
        <f t="shared" si="14"/>
        <v>105345.9</v>
      </c>
      <c r="H81" s="165">
        <v>5960471.0219999999</v>
      </c>
      <c r="I81" s="164">
        <f t="shared" si="15"/>
        <v>104795.9</v>
      </c>
      <c r="J81" s="165">
        <v>5929352.0219999999</v>
      </c>
      <c r="K81" s="124" t="s">
        <v>30</v>
      </c>
    </row>
    <row r="82" spans="1:11" ht="15.75" thickBot="1">
      <c r="A82" s="79" t="s">
        <v>45</v>
      </c>
      <c r="B82" s="80">
        <v>58.22</v>
      </c>
      <c r="C82" s="162">
        <f t="shared" si="12"/>
        <v>103613.40000000001</v>
      </c>
      <c r="D82" s="163">
        <v>6032372.148</v>
      </c>
      <c r="E82" s="162">
        <f t="shared" si="13"/>
        <v>104163.40000000001</v>
      </c>
      <c r="F82" s="163">
        <v>6064393.148</v>
      </c>
      <c r="G82" s="162">
        <f t="shared" si="14"/>
        <v>104713.40000000001</v>
      </c>
      <c r="H82" s="163">
        <v>6096414.148</v>
      </c>
      <c r="I82" s="162">
        <f t="shared" si="15"/>
        <v>104163.40000000001</v>
      </c>
      <c r="J82" s="118">
        <v>6064393.148</v>
      </c>
      <c r="K82" s="125" t="s">
        <v>30</v>
      </c>
    </row>
    <row r="83" spans="1:11">
      <c r="A83" s="78" t="s">
        <v>46</v>
      </c>
      <c r="B83" s="81">
        <v>21.6</v>
      </c>
      <c r="C83" s="164">
        <f t="shared" si="12"/>
        <v>145336.40000000002</v>
      </c>
      <c r="D83" s="165">
        <v>3139266.2400000007</v>
      </c>
      <c r="E83" s="164">
        <f t="shared" si="13"/>
        <v>145886.40000000002</v>
      </c>
      <c r="F83" s="165">
        <v>3151146.2400000007</v>
      </c>
      <c r="G83" s="164">
        <f t="shared" si="14"/>
        <v>146436.40000000002</v>
      </c>
      <c r="H83" s="165">
        <v>3163026.2400000007</v>
      </c>
      <c r="I83" s="164">
        <f t="shared" si="15"/>
        <v>145886.40000000002</v>
      </c>
      <c r="J83" s="165">
        <v>3151146.2400000007</v>
      </c>
      <c r="K83" s="124" t="s">
        <v>30</v>
      </c>
    </row>
    <row r="84" spans="1:11">
      <c r="A84" s="73" t="s">
        <v>47</v>
      </c>
      <c r="B84" s="74">
        <v>37.549999999999997</v>
      </c>
      <c r="C84" s="164">
        <f t="shared" si="12"/>
        <v>124833.50000000003</v>
      </c>
      <c r="D84" s="165">
        <v>4687497.9250000007</v>
      </c>
      <c r="E84" s="164">
        <f t="shared" si="13"/>
        <v>125382.39999999999</v>
      </c>
      <c r="F84" s="165">
        <v>4708109.1199999992</v>
      </c>
      <c r="G84" s="164">
        <f t="shared" si="14"/>
        <v>125932.4</v>
      </c>
      <c r="H84" s="165">
        <v>4728761.6199999992</v>
      </c>
      <c r="I84" s="164">
        <f t="shared" si="15"/>
        <v>125382.39999999999</v>
      </c>
      <c r="J84" s="165">
        <v>4708109.1199999992</v>
      </c>
      <c r="K84" s="36" t="s">
        <v>48</v>
      </c>
    </row>
    <row r="85" spans="1:11">
      <c r="A85" s="73" t="s">
        <v>49</v>
      </c>
      <c r="B85" s="74">
        <v>56.58</v>
      </c>
      <c r="C85" s="164">
        <f t="shared" si="12"/>
        <v>107143.30000000002</v>
      </c>
      <c r="D85" s="165">
        <v>6062167.9140000008</v>
      </c>
      <c r="E85" s="164">
        <f t="shared" si="13"/>
        <v>107693.30000000002</v>
      </c>
      <c r="F85" s="165">
        <v>6093286.9140000008</v>
      </c>
      <c r="G85" s="164">
        <f t="shared" si="14"/>
        <v>108243.30000000002</v>
      </c>
      <c r="H85" s="165">
        <v>6124405.9140000008</v>
      </c>
      <c r="I85" s="164">
        <f t="shared" si="15"/>
        <v>107693.30000000002</v>
      </c>
      <c r="J85" s="165">
        <v>6093286.9140000008</v>
      </c>
      <c r="K85" s="36" t="s">
        <v>48</v>
      </c>
    </row>
    <row r="86" spans="1:11" ht="15.75" thickBot="1">
      <c r="A86" s="79" t="s">
        <v>49</v>
      </c>
      <c r="B86" s="80">
        <v>58.22</v>
      </c>
      <c r="C86" s="162">
        <f t="shared" si="12"/>
        <v>106401.90000000001</v>
      </c>
      <c r="D86" s="163">
        <v>6194718.6180000007</v>
      </c>
      <c r="E86" s="162">
        <f t="shared" si="13"/>
        <v>106951.90000000001</v>
      </c>
      <c r="F86" s="163">
        <v>6226739.6180000007</v>
      </c>
      <c r="G86" s="162">
        <f t="shared" si="14"/>
        <v>107501.90000000001</v>
      </c>
      <c r="H86" s="163">
        <v>6258760.6180000007</v>
      </c>
      <c r="I86" s="162">
        <f t="shared" si="15"/>
        <v>106951.90000000001</v>
      </c>
      <c r="J86" s="118">
        <v>6226739.6180000007</v>
      </c>
      <c r="K86" s="25" t="s">
        <v>48</v>
      </c>
    </row>
    <row r="87" spans="1:11">
      <c r="A87" s="78" t="s">
        <v>50</v>
      </c>
      <c r="B87" s="82">
        <v>21.6</v>
      </c>
      <c r="C87" s="166">
        <f t="shared" si="12"/>
        <v>155521.30000000002</v>
      </c>
      <c r="D87" s="167">
        <v>3359260.0800000005</v>
      </c>
      <c r="E87" s="166">
        <f t="shared" si="13"/>
        <v>156071.30000000002</v>
      </c>
      <c r="F87" s="167">
        <v>3371140.0800000005</v>
      </c>
      <c r="G87" s="158">
        <f t="shared" si="14"/>
        <v>156621.30000000002</v>
      </c>
      <c r="H87" s="165">
        <v>3383020.0800000005</v>
      </c>
      <c r="I87" s="166">
        <f t="shared" si="15"/>
        <v>156071.30000000002</v>
      </c>
      <c r="J87" s="168">
        <v>3371140.0800000005</v>
      </c>
      <c r="K87" s="94" t="s">
        <v>48</v>
      </c>
    </row>
    <row r="88" spans="1:11">
      <c r="A88" s="73" t="s">
        <v>51</v>
      </c>
      <c r="B88" s="83">
        <v>37.549999999999997</v>
      </c>
      <c r="C88" s="169">
        <f t="shared" si="12"/>
        <v>124833.50000000003</v>
      </c>
      <c r="D88" s="167">
        <v>4687497.9250000007</v>
      </c>
      <c r="E88" s="169">
        <f t="shared" si="13"/>
        <v>125383.50000000003</v>
      </c>
      <c r="F88" s="167">
        <v>4708150.4250000007</v>
      </c>
      <c r="G88" s="164">
        <f t="shared" si="14"/>
        <v>125932.4</v>
      </c>
      <c r="H88" s="165">
        <v>4728761.6199999992</v>
      </c>
      <c r="I88" s="169">
        <f t="shared" si="15"/>
        <v>125382.39999999999</v>
      </c>
      <c r="J88" s="119">
        <v>4708109.1199999992</v>
      </c>
      <c r="K88" s="94" t="s">
        <v>48</v>
      </c>
    </row>
    <row r="89" spans="1:11">
      <c r="A89" s="73" t="s">
        <v>52</v>
      </c>
      <c r="B89" s="83">
        <v>56.58</v>
      </c>
      <c r="C89" s="169">
        <f t="shared" si="12"/>
        <v>107143.30000000002</v>
      </c>
      <c r="D89" s="167">
        <v>6062167.9140000008</v>
      </c>
      <c r="E89" s="169">
        <f t="shared" si="13"/>
        <v>107693.30000000002</v>
      </c>
      <c r="F89" s="167">
        <v>6093286.9140000008</v>
      </c>
      <c r="G89" s="164">
        <f t="shared" si="14"/>
        <v>108243.30000000002</v>
      </c>
      <c r="H89" s="165">
        <v>6124405.9140000008</v>
      </c>
      <c r="I89" s="169">
        <f t="shared" si="15"/>
        <v>107693.30000000002</v>
      </c>
      <c r="J89" s="119">
        <v>6093286.9140000008</v>
      </c>
      <c r="K89" s="94" t="s">
        <v>48</v>
      </c>
    </row>
    <row r="90" spans="1:11" ht="15.75" thickBot="1">
      <c r="A90" s="79" t="s">
        <v>52</v>
      </c>
      <c r="B90" s="84">
        <v>58.22</v>
      </c>
      <c r="C90" s="170">
        <f t="shared" si="12"/>
        <v>106401.90000000001</v>
      </c>
      <c r="D90" s="171">
        <v>6194718.6180000007</v>
      </c>
      <c r="E90" s="170">
        <f t="shared" si="13"/>
        <v>106951.90000000001</v>
      </c>
      <c r="F90" s="171">
        <v>6226739.6180000007</v>
      </c>
      <c r="G90" s="162">
        <f t="shared" si="14"/>
        <v>107501.90000000001</v>
      </c>
      <c r="H90" s="163">
        <v>6258760.6180000007</v>
      </c>
      <c r="I90" s="170">
        <f t="shared" si="15"/>
        <v>106951.90000000001</v>
      </c>
      <c r="J90" s="118">
        <v>6226739.6180000007</v>
      </c>
      <c r="K90" s="95" t="s">
        <v>48</v>
      </c>
    </row>
    <row r="91" spans="1:11">
      <c r="A91" s="73" t="s">
        <v>53</v>
      </c>
      <c r="B91" s="85">
        <v>35.67</v>
      </c>
      <c r="C91" s="166">
        <f t="shared" si="12"/>
        <v>115633.1</v>
      </c>
      <c r="D91" s="172">
        <v>4124632.6770000006</v>
      </c>
      <c r="E91" s="166">
        <f t="shared" si="13"/>
        <v>116183.1</v>
      </c>
      <c r="F91" s="172">
        <v>4144251.1770000006</v>
      </c>
      <c r="G91" s="158">
        <f t="shared" si="14"/>
        <v>116733.1</v>
      </c>
      <c r="H91" s="168">
        <v>4163869.6770000006</v>
      </c>
      <c r="I91" s="166">
        <f t="shared" si="15"/>
        <v>116183.1</v>
      </c>
      <c r="J91" s="168">
        <v>4144251.1770000006</v>
      </c>
      <c r="K91" s="152" t="s">
        <v>30</v>
      </c>
    </row>
    <row r="92" spans="1:11" ht="15.75" thickBot="1">
      <c r="A92" s="79" t="s">
        <v>53</v>
      </c>
      <c r="B92" s="87">
        <v>37.090000000000003</v>
      </c>
      <c r="C92" s="173">
        <f t="shared" si="12"/>
        <v>114710.20000000001</v>
      </c>
      <c r="D92" s="174">
        <v>4254601.3180000009</v>
      </c>
      <c r="E92" s="173">
        <f t="shared" si="13"/>
        <v>115260.20000000001</v>
      </c>
      <c r="F92" s="174">
        <v>4275000.8180000009</v>
      </c>
      <c r="G92" s="157">
        <f t="shared" si="14"/>
        <v>115810.20000000001</v>
      </c>
      <c r="H92" s="175">
        <v>4295400.3180000009</v>
      </c>
      <c r="I92" s="173">
        <f t="shared" si="15"/>
        <v>115260.20000000001</v>
      </c>
      <c r="J92" s="175">
        <v>4275000.8180000009</v>
      </c>
      <c r="K92" s="153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9"/>
  <sheetViews>
    <sheetView topLeftCell="A28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9.5" thickBot="1">
      <c r="A1" s="177" t="s">
        <v>109</v>
      </c>
      <c r="E1" s="4"/>
      <c r="F1" s="4"/>
      <c r="G1" s="4"/>
      <c r="H1" s="4"/>
      <c r="I1" s="4"/>
      <c r="J1" s="4"/>
      <c r="K1" s="4"/>
    </row>
    <row r="2" spans="1:13" ht="46.5" customHeight="1" thickBot="1">
      <c r="A2" s="46" t="s">
        <v>21</v>
      </c>
      <c r="B2" s="47" t="s">
        <v>54</v>
      </c>
      <c r="C2" s="47" t="s">
        <v>23</v>
      </c>
      <c r="D2" s="47" t="s">
        <v>24</v>
      </c>
      <c r="E2" s="47" t="s">
        <v>25</v>
      </c>
      <c r="F2" s="47" t="s">
        <v>24</v>
      </c>
      <c r="G2" s="47" t="s">
        <v>55</v>
      </c>
      <c r="H2" s="47" t="s">
        <v>24</v>
      </c>
      <c r="I2" s="47" t="s">
        <v>56</v>
      </c>
      <c r="J2" s="47" t="s">
        <v>24</v>
      </c>
      <c r="K2" s="61" t="s">
        <v>3</v>
      </c>
    </row>
    <row r="3" spans="1:13" ht="15.75" thickBot="1">
      <c r="A3" s="48" t="s">
        <v>57</v>
      </c>
      <c r="B3" s="49">
        <v>55.5</v>
      </c>
      <c r="C3" s="204"/>
      <c r="D3" s="205"/>
      <c r="E3" s="204"/>
      <c r="F3" s="206"/>
      <c r="G3" s="178">
        <f>H3/B3</f>
        <v>94742.792792792796</v>
      </c>
      <c r="H3" s="203">
        <f>5658225-400000</f>
        <v>5258225</v>
      </c>
      <c r="I3" s="181">
        <f>J3/B3</f>
        <v>95242.792792792796</v>
      </c>
      <c r="J3" s="203">
        <f>5685975-400000</f>
        <v>5285975</v>
      </c>
      <c r="K3" s="217" t="s">
        <v>3</v>
      </c>
      <c r="L3" s="68" t="s">
        <v>101</v>
      </c>
    </row>
    <row r="4" spans="1:13">
      <c r="A4" s="50" t="s">
        <v>59</v>
      </c>
      <c r="B4" s="51">
        <v>21.3</v>
      </c>
      <c r="C4" s="182"/>
      <c r="D4" s="183"/>
      <c r="E4" s="184">
        <f>F4/B4</f>
        <v>141561</v>
      </c>
      <c r="F4" s="185">
        <v>3015249.3000000003</v>
      </c>
      <c r="G4" s="195">
        <f t="shared" ref="G4:G19" si="0">H4/B4</f>
        <v>139214</v>
      </c>
      <c r="H4" s="185">
        <v>2965258.2</v>
      </c>
      <c r="I4" s="185"/>
      <c r="J4" s="185"/>
      <c r="K4" s="218" t="s">
        <v>3</v>
      </c>
    </row>
    <row r="5" spans="1:13">
      <c r="A5" s="50" t="s">
        <v>61</v>
      </c>
      <c r="B5" s="52">
        <v>37</v>
      </c>
      <c r="C5" s="186">
        <f>D5/B5</f>
        <v>109044.5945945946</v>
      </c>
      <c r="D5" s="207">
        <f>4234650-200000</f>
        <v>4034650</v>
      </c>
      <c r="E5" s="213">
        <f t="shared" ref="E5:E19" si="1">F5/B5</f>
        <v>109544.5945945946</v>
      </c>
      <c r="F5" s="207">
        <f>4253150-200000</f>
        <v>4053150</v>
      </c>
      <c r="G5" s="196">
        <f t="shared" si="0"/>
        <v>110044.5945945946</v>
      </c>
      <c r="H5" s="208">
        <f>4271650-200000</f>
        <v>4071650</v>
      </c>
      <c r="I5" s="188"/>
      <c r="J5" s="188"/>
      <c r="K5" s="218" t="s">
        <v>3</v>
      </c>
      <c r="L5" s="68" t="s">
        <v>102</v>
      </c>
    </row>
    <row r="6" spans="1:13">
      <c r="A6" s="50" t="s">
        <v>62</v>
      </c>
      <c r="B6" s="52">
        <v>55</v>
      </c>
      <c r="C6" s="186">
        <f t="shared" ref="C6:C19" si="2">D6/B6</f>
        <v>96404.454545454544</v>
      </c>
      <c r="D6" s="207">
        <f>5602245-300000</f>
        <v>5302245</v>
      </c>
      <c r="E6" s="213">
        <f t="shared" si="1"/>
        <v>96904.454545454544</v>
      </c>
      <c r="F6" s="207">
        <f>5629745-300000</f>
        <v>5329745</v>
      </c>
      <c r="G6" s="196">
        <f t="shared" si="0"/>
        <v>96495.454545454544</v>
      </c>
      <c r="H6" s="208">
        <f>5607250-300000</f>
        <v>5307250</v>
      </c>
      <c r="I6" s="188"/>
      <c r="J6" s="188"/>
      <c r="K6" s="218" t="s">
        <v>3</v>
      </c>
      <c r="L6" s="68" t="s">
        <v>103</v>
      </c>
    </row>
    <row r="7" spans="1:13" ht="15.75" thickBot="1">
      <c r="A7" s="53" t="s">
        <v>63</v>
      </c>
      <c r="B7" s="54">
        <v>64.8</v>
      </c>
      <c r="C7" s="190">
        <f t="shared" si="2"/>
        <v>86992.370370370365</v>
      </c>
      <c r="D7" s="214">
        <f>5937105.6-300000</f>
        <v>5637105.5999999996</v>
      </c>
      <c r="E7" s="215">
        <f t="shared" si="1"/>
        <v>87492.370370370365</v>
      </c>
      <c r="F7" s="210">
        <f>5969505.6-300000</f>
        <v>5669505.5999999996</v>
      </c>
      <c r="G7" s="215">
        <f t="shared" si="0"/>
        <v>87220.37037037038</v>
      </c>
      <c r="H7" s="210">
        <f>5951880-300000</f>
        <v>5651880</v>
      </c>
      <c r="I7" s="194"/>
      <c r="J7" s="193"/>
      <c r="K7" s="219" t="s">
        <v>3</v>
      </c>
      <c r="L7" s="68" t="s">
        <v>103</v>
      </c>
    </row>
    <row r="8" spans="1:13">
      <c r="A8" s="50" t="s">
        <v>65</v>
      </c>
      <c r="B8" s="56">
        <v>34</v>
      </c>
      <c r="C8" s="186">
        <f t="shared" si="2"/>
        <v>110567.64705882352</v>
      </c>
      <c r="D8" s="208">
        <f>3959300-200000</f>
        <v>3759300</v>
      </c>
      <c r="E8" s="184">
        <f t="shared" si="1"/>
        <v>111067.64705882352</v>
      </c>
      <c r="F8" s="183">
        <f>3976300-200000</f>
        <v>3776300</v>
      </c>
      <c r="G8" s="195">
        <f t="shared" si="0"/>
        <v>111567.64705882352</v>
      </c>
      <c r="H8" s="208">
        <f>3993300-200000</f>
        <v>3793300</v>
      </c>
      <c r="I8" s="188"/>
      <c r="J8" s="188"/>
      <c r="K8" s="220" t="s">
        <v>3</v>
      </c>
      <c r="L8" s="68" t="s">
        <v>102</v>
      </c>
    </row>
    <row r="9" spans="1:13">
      <c r="A9" s="50" t="s">
        <v>65</v>
      </c>
      <c r="B9" s="56">
        <v>37</v>
      </c>
      <c r="C9" s="186">
        <f t="shared" si="2"/>
        <v>109044.5945945946</v>
      </c>
      <c r="D9" s="207">
        <f>4234650-200000</f>
        <v>4034650</v>
      </c>
      <c r="E9" s="213">
        <f t="shared" si="1"/>
        <v>109544.5945945946</v>
      </c>
      <c r="F9" s="207">
        <f>4253150-200000</f>
        <v>4053150</v>
      </c>
      <c r="G9" s="196">
        <f t="shared" si="0"/>
        <v>110044.5945945946</v>
      </c>
      <c r="H9" s="207">
        <f>4271650-200000</f>
        <v>4071650</v>
      </c>
      <c r="I9" s="187"/>
      <c r="J9" s="187"/>
      <c r="K9" s="220" t="s">
        <v>3</v>
      </c>
      <c r="L9" s="68" t="s">
        <v>102</v>
      </c>
    </row>
    <row r="10" spans="1:13">
      <c r="A10" s="50" t="s">
        <v>66</v>
      </c>
      <c r="B10" s="56">
        <v>51.1</v>
      </c>
      <c r="C10" s="186">
        <f t="shared" si="2"/>
        <v>98079.158512720154</v>
      </c>
      <c r="D10" s="207">
        <f>5311845-300000</f>
        <v>5011845</v>
      </c>
      <c r="E10" s="213">
        <f t="shared" si="1"/>
        <v>98579.158512720154</v>
      </c>
      <c r="F10" s="207">
        <f>5337395-300000</f>
        <v>5037395</v>
      </c>
      <c r="G10" s="196">
        <f t="shared" si="0"/>
        <v>99079.158512720154</v>
      </c>
      <c r="H10" s="207">
        <f>5362945-300000</f>
        <v>5062945</v>
      </c>
      <c r="I10" s="187"/>
      <c r="J10" s="187"/>
      <c r="K10" s="220" t="s">
        <v>3</v>
      </c>
      <c r="L10" s="68" t="s">
        <v>103</v>
      </c>
    </row>
    <row r="11" spans="1:13">
      <c r="A11" s="50" t="s">
        <v>65</v>
      </c>
      <c r="B11" s="56">
        <v>55</v>
      </c>
      <c r="C11" s="186">
        <f t="shared" si="2"/>
        <v>95495.454545454544</v>
      </c>
      <c r="D11" s="207">
        <f>5552250-300000</f>
        <v>5252250</v>
      </c>
      <c r="E11" s="213">
        <f t="shared" si="1"/>
        <v>95995.454545454544</v>
      </c>
      <c r="F11" s="207">
        <f>5579750-300000</f>
        <v>5279750</v>
      </c>
      <c r="G11" s="196">
        <f t="shared" si="0"/>
        <v>96495.454545454544</v>
      </c>
      <c r="H11" s="207">
        <f>5607250-300000</f>
        <v>5307250</v>
      </c>
      <c r="I11" s="187"/>
      <c r="J11" s="187"/>
      <c r="K11" s="220" t="s">
        <v>3</v>
      </c>
      <c r="L11" s="68" t="s">
        <v>103</v>
      </c>
    </row>
    <row r="12" spans="1:13" ht="15.75" thickBot="1">
      <c r="A12" s="57" t="s">
        <v>66</v>
      </c>
      <c r="B12" s="58">
        <v>56.5</v>
      </c>
      <c r="C12" s="190">
        <f t="shared" si="2"/>
        <v>95640.265486725664</v>
      </c>
      <c r="D12" s="214">
        <f>5703675-300000</f>
        <v>5403675</v>
      </c>
      <c r="E12" s="215">
        <f t="shared" si="1"/>
        <v>96140.265486725664</v>
      </c>
      <c r="F12" s="210">
        <f>5731925-300000</f>
        <v>5431925</v>
      </c>
      <c r="G12" s="190">
        <f t="shared" si="0"/>
        <v>96640.265486725664</v>
      </c>
      <c r="H12" s="210">
        <f>5760175-300000</f>
        <v>5460175</v>
      </c>
      <c r="I12" s="198"/>
      <c r="J12" s="198"/>
      <c r="K12" s="221" t="s">
        <v>3</v>
      </c>
      <c r="L12" s="68" t="s">
        <v>103</v>
      </c>
    </row>
    <row r="13" spans="1:13">
      <c r="A13" s="55" t="s">
        <v>67</v>
      </c>
      <c r="B13" s="51">
        <v>21.3</v>
      </c>
      <c r="C13" s="195">
        <f t="shared" si="2"/>
        <v>138214</v>
      </c>
      <c r="D13" s="195">
        <v>2943958.2</v>
      </c>
      <c r="E13" s="184">
        <f t="shared" si="1"/>
        <v>138714</v>
      </c>
      <c r="F13" s="185">
        <v>2954608.2</v>
      </c>
      <c r="G13" s="195">
        <f t="shared" si="0"/>
        <v>139214</v>
      </c>
      <c r="H13" s="185">
        <v>2965258.2</v>
      </c>
      <c r="I13" s="185"/>
      <c r="J13" s="185"/>
      <c r="K13" s="222" t="s">
        <v>3</v>
      </c>
      <c r="M13" s="45"/>
    </row>
    <row r="14" spans="1:13">
      <c r="A14" s="50" t="s">
        <v>68</v>
      </c>
      <c r="B14" s="56">
        <v>24.3</v>
      </c>
      <c r="C14" s="186"/>
      <c r="D14" s="188"/>
      <c r="E14" s="213">
        <f t="shared" si="1"/>
        <v>135889.07999999999</v>
      </c>
      <c r="F14" s="187">
        <v>3302104.6439999999</v>
      </c>
      <c r="G14" s="196">
        <f t="shared" si="0"/>
        <v>136389.07999999999</v>
      </c>
      <c r="H14" s="187">
        <v>3314254.6439999999</v>
      </c>
      <c r="I14" s="187"/>
      <c r="J14" s="187"/>
      <c r="K14" s="220" t="s">
        <v>3</v>
      </c>
      <c r="M14" s="45"/>
    </row>
    <row r="15" spans="1:13">
      <c r="A15" s="50" t="s">
        <v>69</v>
      </c>
      <c r="B15" s="56">
        <v>37</v>
      </c>
      <c r="C15" s="186">
        <f t="shared" si="2"/>
        <v>109044.5945945946</v>
      </c>
      <c r="D15" s="211">
        <f>4234650-200000</f>
        <v>4034650</v>
      </c>
      <c r="E15" s="213">
        <f t="shared" si="1"/>
        <v>109544.5945945946</v>
      </c>
      <c r="F15" s="207">
        <f>4253150-200000</f>
        <v>4053150</v>
      </c>
      <c r="G15" s="196">
        <f t="shared" si="0"/>
        <v>110044.5945945946</v>
      </c>
      <c r="H15" s="207">
        <f>4271650-200000</f>
        <v>4071650</v>
      </c>
      <c r="I15" s="187"/>
      <c r="J15" s="187"/>
      <c r="K15" s="220" t="s">
        <v>3</v>
      </c>
      <c r="L15" s="68" t="s">
        <v>102</v>
      </c>
      <c r="M15" s="45"/>
    </row>
    <row r="16" spans="1:13">
      <c r="A16" s="50" t="s">
        <v>68</v>
      </c>
      <c r="B16" s="56">
        <v>37.700000000000003</v>
      </c>
      <c r="C16" s="186">
        <f t="shared" si="2"/>
        <v>109144.96021220158</v>
      </c>
      <c r="D16" s="211">
        <f>4314765-200000</f>
        <v>4114765</v>
      </c>
      <c r="E16" s="213">
        <f t="shared" si="1"/>
        <v>109644.96021220158</v>
      </c>
      <c r="F16" s="207">
        <f>4333615-200000</f>
        <v>4133615</v>
      </c>
      <c r="G16" s="196">
        <f t="shared" si="0"/>
        <v>110144.96021220158</v>
      </c>
      <c r="H16" s="207">
        <f>4352465-200000</f>
        <v>4152465</v>
      </c>
      <c r="I16" s="187"/>
      <c r="J16" s="187"/>
      <c r="K16" s="220" t="s">
        <v>3</v>
      </c>
      <c r="L16" s="68" t="s">
        <v>102</v>
      </c>
      <c r="M16" s="45"/>
    </row>
    <row r="17" spans="1:13" ht="15.75" thickBot="1">
      <c r="A17" s="59" t="s">
        <v>69</v>
      </c>
      <c r="B17" s="60">
        <v>55</v>
      </c>
      <c r="C17" s="190">
        <f t="shared" si="2"/>
        <v>95495.454545454544</v>
      </c>
      <c r="D17" s="216">
        <f>5552250-300000</f>
        <v>5252250</v>
      </c>
      <c r="E17" s="215">
        <f t="shared" si="1"/>
        <v>95995.454545454544</v>
      </c>
      <c r="F17" s="210">
        <f>5579750-300000</f>
        <v>5279750</v>
      </c>
      <c r="G17" s="212">
        <f t="shared" si="0"/>
        <v>96495.454545454544</v>
      </c>
      <c r="H17" s="200">
        <f>5607250-300000</f>
        <v>5307250</v>
      </c>
      <c r="I17" s="200"/>
      <c r="J17" s="200"/>
      <c r="K17" s="223" t="s">
        <v>3</v>
      </c>
      <c r="L17" s="68" t="s">
        <v>103</v>
      </c>
      <c r="M17" s="45"/>
    </row>
    <row r="18" spans="1:13" ht="15.75" thickBot="1">
      <c r="A18" s="48" t="s">
        <v>70</v>
      </c>
      <c r="B18" s="49">
        <v>64.5</v>
      </c>
      <c r="C18" s="181">
        <f t="shared" si="2"/>
        <v>86970.837209302321</v>
      </c>
      <c r="D18" s="203">
        <f>5909619-300000</f>
        <v>5609619</v>
      </c>
      <c r="E18" s="181">
        <f t="shared" si="1"/>
        <v>87470.837209302321</v>
      </c>
      <c r="F18" s="209">
        <f>5941869-300000</f>
        <v>5641869</v>
      </c>
      <c r="G18" s="178"/>
      <c r="H18" s="201"/>
      <c r="I18" s="201"/>
      <c r="J18" s="201"/>
      <c r="K18" s="217" t="s">
        <v>3</v>
      </c>
      <c r="L18" s="68" t="s">
        <v>103</v>
      </c>
    </row>
    <row r="19" spans="1:13" ht="15.75" thickBot="1">
      <c r="A19" s="48" t="s">
        <v>71</v>
      </c>
      <c r="B19" s="49">
        <v>64.5</v>
      </c>
      <c r="C19" s="181">
        <f t="shared" si="2"/>
        <v>88970.837209302321</v>
      </c>
      <c r="D19" s="203">
        <f>6038619-300000</f>
        <v>5738619</v>
      </c>
      <c r="E19" s="181">
        <f t="shared" si="1"/>
        <v>89470.837209302321</v>
      </c>
      <c r="F19" s="203">
        <f>6070869-300000</f>
        <v>5770869</v>
      </c>
      <c r="G19" s="178">
        <f t="shared" si="0"/>
        <v>89970.837209302321</v>
      </c>
      <c r="H19" s="201">
        <f>6103119-300000</f>
        <v>5803119</v>
      </c>
      <c r="I19" s="201"/>
      <c r="J19" s="201"/>
      <c r="K19" s="217" t="s">
        <v>3</v>
      </c>
      <c r="L19" s="68" t="s">
        <v>103</v>
      </c>
    </row>
    <row r="21" spans="1:13" ht="19.5" thickBot="1">
      <c r="A21" s="177" t="s">
        <v>110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.75" thickBot="1">
      <c r="A22" s="46" t="s">
        <v>21</v>
      </c>
      <c r="B22" s="47" t="s">
        <v>54</v>
      </c>
      <c r="C22" s="47" t="s">
        <v>23</v>
      </c>
      <c r="D22" s="47" t="s">
        <v>24</v>
      </c>
      <c r="E22" s="47" t="s">
        <v>25</v>
      </c>
      <c r="F22" s="47" t="s">
        <v>24</v>
      </c>
      <c r="G22" s="47" t="s">
        <v>55</v>
      </c>
      <c r="H22" s="47" t="s">
        <v>24</v>
      </c>
      <c r="I22" s="47" t="s">
        <v>56</v>
      </c>
      <c r="J22" s="47" t="s">
        <v>24</v>
      </c>
      <c r="K22" s="61" t="s">
        <v>3</v>
      </c>
    </row>
    <row r="23" spans="1:13" ht="15.75" thickBot="1">
      <c r="A23" s="48" t="s">
        <v>57</v>
      </c>
      <c r="B23" s="49">
        <v>55.5</v>
      </c>
      <c r="C23" s="204"/>
      <c r="D23" s="205"/>
      <c r="E23" s="204"/>
      <c r="F23" s="206"/>
      <c r="G23" s="178">
        <f>H23/B23</f>
        <v>90005.653153153151</v>
      </c>
      <c r="H23" s="203">
        <v>4995313.75</v>
      </c>
      <c r="I23" s="239">
        <f>J23/B23</f>
        <v>90480.648648648654</v>
      </c>
      <c r="J23" s="240">
        <v>5021676</v>
      </c>
      <c r="K23" s="217" t="s">
        <v>3</v>
      </c>
    </row>
    <row r="24" spans="1:13">
      <c r="A24" s="50" t="s">
        <v>59</v>
      </c>
      <c r="B24" s="51">
        <v>21.3</v>
      </c>
      <c r="C24" s="182"/>
      <c r="D24" s="183"/>
      <c r="E24" s="184">
        <f>F24/B24</f>
        <v>134482.94999999998</v>
      </c>
      <c r="F24" s="185">
        <v>2864486.835</v>
      </c>
      <c r="G24" s="195">
        <f t="shared" ref="G24:G37" si="3">H24/B24</f>
        <v>132253.29999999999</v>
      </c>
      <c r="H24" s="185">
        <v>2816995.29</v>
      </c>
      <c r="I24" s="185"/>
      <c r="J24" s="185"/>
      <c r="K24" s="218" t="s">
        <v>3</v>
      </c>
    </row>
    <row r="25" spans="1:13">
      <c r="A25" s="50" t="s">
        <v>61</v>
      </c>
      <c r="B25" s="52">
        <v>37</v>
      </c>
      <c r="C25" s="186">
        <f>D25/B25</f>
        <v>103592.36486486487</v>
      </c>
      <c r="D25" s="207">
        <v>3832917.5</v>
      </c>
      <c r="E25" s="213">
        <f t="shared" ref="E25:E38" si="4">F25/B25</f>
        <v>104067.36486486487</v>
      </c>
      <c r="F25" s="207">
        <v>3850492.5</v>
      </c>
      <c r="G25" s="196">
        <f t="shared" si="3"/>
        <v>104542.36486486487</v>
      </c>
      <c r="H25" s="208">
        <v>3868067.5</v>
      </c>
      <c r="I25" s="188"/>
      <c r="J25" s="188"/>
      <c r="K25" s="218" t="s">
        <v>3</v>
      </c>
    </row>
    <row r="26" spans="1:13">
      <c r="A26" s="50" t="s">
        <v>62</v>
      </c>
      <c r="B26" s="52">
        <v>55</v>
      </c>
      <c r="C26" s="186">
        <f t="shared" ref="C26:C38" si="5">D26/B26</f>
        <v>91584.231818181812</v>
      </c>
      <c r="D26" s="207">
        <v>5037132.75</v>
      </c>
      <c r="E26" s="213">
        <f t="shared" si="4"/>
        <v>92059.231818181812</v>
      </c>
      <c r="F26" s="207">
        <v>5063257.75</v>
      </c>
      <c r="G26" s="196">
        <f t="shared" si="3"/>
        <v>91670.681818181823</v>
      </c>
      <c r="H26" s="208">
        <v>5041887.5</v>
      </c>
      <c r="I26" s="188"/>
      <c r="J26" s="188"/>
      <c r="K26" s="218" t="s">
        <v>3</v>
      </c>
    </row>
    <row r="27" spans="1:13" ht="15.75" thickBot="1">
      <c r="A27" s="53" t="s">
        <v>63</v>
      </c>
      <c r="B27" s="54">
        <v>64.8</v>
      </c>
      <c r="C27" s="190">
        <f t="shared" si="5"/>
        <v>82642.751851851848</v>
      </c>
      <c r="D27" s="214">
        <v>5355250.3199999994</v>
      </c>
      <c r="E27" s="215">
        <f t="shared" si="4"/>
        <v>83117.751851851848</v>
      </c>
      <c r="F27" s="210">
        <v>5386030.3199999994</v>
      </c>
      <c r="G27" s="215">
        <f t="shared" si="3"/>
        <v>82859.351851851854</v>
      </c>
      <c r="H27" s="210">
        <v>5369286</v>
      </c>
      <c r="I27" s="194"/>
      <c r="J27" s="193"/>
      <c r="K27" s="219" t="s">
        <v>3</v>
      </c>
    </row>
    <row r="28" spans="1:13">
      <c r="A28" s="55" t="s">
        <v>64</v>
      </c>
      <c r="B28" s="56">
        <v>34</v>
      </c>
      <c r="C28" s="186">
        <f t="shared" si="5"/>
        <v>105039.26470588235</v>
      </c>
      <c r="D28" s="208">
        <v>3571335</v>
      </c>
      <c r="E28" s="184">
        <f t="shared" si="4"/>
        <v>105514.26470588235</v>
      </c>
      <c r="F28" s="183">
        <v>3587485</v>
      </c>
      <c r="G28" s="195">
        <f t="shared" si="3"/>
        <v>105989.26470588235</v>
      </c>
      <c r="H28" s="208">
        <v>3603635</v>
      </c>
      <c r="I28" s="188"/>
      <c r="J28" s="188"/>
      <c r="K28" s="220" t="s">
        <v>3</v>
      </c>
    </row>
    <row r="29" spans="1:13">
      <c r="A29" s="50" t="s">
        <v>65</v>
      </c>
      <c r="B29" s="56">
        <v>37</v>
      </c>
      <c r="C29" s="186">
        <f t="shared" si="5"/>
        <v>103592.36486486487</v>
      </c>
      <c r="D29" s="207">
        <v>3832917.5</v>
      </c>
      <c r="E29" s="213">
        <f t="shared" si="4"/>
        <v>104067.36486486487</v>
      </c>
      <c r="F29" s="207">
        <v>3850492.5</v>
      </c>
      <c r="G29" s="196">
        <f t="shared" si="3"/>
        <v>104542.36486486487</v>
      </c>
      <c r="H29" s="207">
        <v>3868067.5</v>
      </c>
      <c r="I29" s="187"/>
      <c r="J29" s="187"/>
      <c r="K29" s="220" t="s">
        <v>3</v>
      </c>
    </row>
    <row r="30" spans="1:13">
      <c r="A30" s="50" t="s">
        <v>65</v>
      </c>
      <c r="B30" s="56">
        <v>51.1</v>
      </c>
      <c r="C30" s="186">
        <f t="shared" si="5"/>
        <v>93175.200587084153</v>
      </c>
      <c r="D30" s="207">
        <v>4761252.75</v>
      </c>
      <c r="E30" s="213">
        <f t="shared" si="4"/>
        <v>93650.200587084153</v>
      </c>
      <c r="F30" s="207">
        <v>4785525.25</v>
      </c>
      <c r="G30" s="196">
        <f t="shared" si="3"/>
        <v>94125.200587084153</v>
      </c>
      <c r="H30" s="207">
        <v>4809797.75</v>
      </c>
      <c r="I30" s="187"/>
      <c r="J30" s="187"/>
      <c r="K30" s="220" t="s">
        <v>3</v>
      </c>
    </row>
    <row r="31" spans="1:13">
      <c r="A31" s="50" t="s">
        <v>66</v>
      </c>
      <c r="B31" s="56">
        <v>55</v>
      </c>
      <c r="C31" s="186">
        <f t="shared" si="5"/>
        <v>90720.681818181823</v>
      </c>
      <c r="D31" s="207">
        <v>4989637.5</v>
      </c>
      <c r="E31" s="213">
        <f t="shared" si="4"/>
        <v>91195.681818181823</v>
      </c>
      <c r="F31" s="207">
        <v>5015762.5</v>
      </c>
      <c r="G31" s="196">
        <f t="shared" si="3"/>
        <v>91670.681818181823</v>
      </c>
      <c r="H31" s="207">
        <v>5041887.5</v>
      </c>
      <c r="I31" s="187"/>
      <c r="J31" s="187"/>
      <c r="K31" s="220" t="s">
        <v>3</v>
      </c>
    </row>
    <row r="32" spans="1:13" ht="15.75" thickBot="1">
      <c r="A32" s="53" t="s">
        <v>65</v>
      </c>
      <c r="B32" s="58">
        <v>56.5</v>
      </c>
      <c r="C32" s="190">
        <f t="shared" si="5"/>
        <v>90858.252212389387</v>
      </c>
      <c r="D32" s="214">
        <v>5133491.25</v>
      </c>
      <c r="E32" s="215">
        <f t="shared" si="4"/>
        <v>91333.252212389387</v>
      </c>
      <c r="F32" s="210">
        <v>5160328.75</v>
      </c>
      <c r="G32" s="190">
        <f t="shared" si="3"/>
        <v>91808.252212389387</v>
      </c>
      <c r="H32" s="210">
        <v>5187166.25</v>
      </c>
      <c r="I32" s="198"/>
      <c r="J32" s="198"/>
      <c r="K32" s="221" t="s">
        <v>3</v>
      </c>
    </row>
    <row r="33" spans="1:15">
      <c r="A33" s="50" t="s">
        <v>66</v>
      </c>
      <c r="B33" s="51">
        <v>21.3</v>
      </c>
      <c r="C33" s="195">
        <f t="shared" si="5"/>
        <v>131303.29999999999</v>
      </c>
      <c r="D33" s="195">
        <v>2796760.29</v>
      </c>
      <c r="E33" s="184">
        <f t="shared" si="4"/>
        <v>131778.29999999999</v>
      </c>
      <c r="F33" s="185">
        <v>2806877.79</v>
      </c>
      <c r="G33" s="195">
        <f t="shared" si="3"/>
        <v>132253.29999999999</v>
      </c>
      <c r="H33" s="185">
        <v>2816995.29</v>
      </c>
      <c r="I33" s="185"/>
      <c r="J33" s="185"/>
      <c r="K33" s="222" t="s">
        <v>3</v>
      </c>
    </row>
    <row r="34" spans="1:15">
      <c r="A34" s="50" t="s">
        <v>67</v>
      </c>
      <c r="B34" s="56">
        <v>24.3</v>
      </c>
      <c r="C34" s="186"/>
      <c r="D34" s="188"/>
      <c r="E34" s="213">
        <f t="shared" si="4"/>
        <v>129094.62599999999</v>
      </c>
      <c r="F34" s="187">
        <v>3136999.4117999999</v>
      </c>
      <c r="G34" s="196">
        <f t="shared" si="3"/>
        <v>129569.62599999999</v>
      </c>
      <c r="H34" s="187">
        <v>3148541.9117999999</v>
      </c>
      <c r="I34" s="187"/>
      <c r="J34" s="187"/>
      <c r="K34" s="220" t="s">
        <v>3</v>
      </c>
      <c r="O34" s="45"/>
    </row>
    <row r="35" spans="1:15">
      <c r="A35" s="50" t="s">
        <v>68</v>
      </c>
      <c r="B35" s="56">
        <v>37</v>
      </c>
      <c r="C35" s="186">
        <f t="shared" si="5"/>
        <v>103592.36486486487</v>
      </c>
      <c r="D35" s="211">
        <v>3832917.5</v>
      </c>
      <c r="E35" s="213">
        <f t="shared" si="4"/>
        <v>104067.36486486487</v>
      </c>
      <c r="F35" s="207">
        <v>3850492.5</v>
      </c>
      <c r="G35" s="196">
        <f t="shared" si="3"/>
        <v>104542.36486486487</v>
      </c>
      <c r="H35" s="207">
        <v>3868067.5</v>
      </c>
      <c r="I35" s="187"/>
      <c r="J35" s="187"/>
      <c r="K35" s="220" t="s">
        <v>3</v>
      </c>
      <c r="O35" s="45"/>
    </row>
    <row r="36" spans="1:15">
      <c r="A36" s="50" t="s">
        <v>69</v>
      </c>
      <c r="B36" s="56">
        <v>37.700000000000003</v>
      </c>
      <c r="C36" s="186">
        <f t="shared" si="5"/>
        <v>103687.71220159151</v>
      </c>
      <c r="D36" s="211">
        <v>3909026.75</v>
      </c>
      <c r="E36" s="213">
        <f t="shared" si="4"/>
        <v>104162.71220159151</v>
      </c>
      <c r="F36" s="207">
        <v>3926934.25</v>
      </c>
      <c r="G36" s="196">
        <f t="shared" si="3"/>
        <v>104637.71220159151</v>
      </c>
      <c r="H36" s="207">
        <v>3944841.75</v>
      </c>
      <c r="I36" s="187"/>
      <c r="J36" s="187"/>
      <c r="K36" s="220" t="s">
        <v>3</v>
      </c>
      <c r="O36" s="45"/>
    </row>
    <row r="37" spans="1:15" ht="15.75" thickBot="1">
      <c r="A37" s="50" t="s">
        <v>68</v>
      </c>
      <c r="B37" s="60">
        <v>55</v>
      </c>
      <c r="C37" s="190">
        <f t="shared" si="5"/>
        <v>90720.681818181823</v>
      </c>
      <c r="D37" s="216">
        <v>4989637.5</v>
      </c>
      <c r="E37" s="215">
        <f t="shared" si="4"/>
        <v>91195.681818181823</v>
      </c>
      <c r="F37" s="210">
        <v>5015762.5</v>
      </c>
      <c r="G37" s="212">
        <f t="shared" si="3"/>
        <v>91670.681818181823</v>
      </c>
      <c r="H37" s="200">
        <v>5041887.5</v>
      </c>
      <c r="I37" s="200"/>
      <c r="J37" s="200"/>
      <c r="K37" s="223" t="s">
        <v>3</v>
      </c>
      <c r="O37" s="45"/>
    </row>
    <row r="38" spans="1:15" ht="15.75" thickBot="1">
      <c r="A38" s="48" t="s">
        <v>70</v>
      </c>
      <c r="B38" s="49">
        <v>64.5</v>
      </c>
      <c r="C38" s="239">
        <f t="shared" si="5"/>
        <v>82622.294573643405</v>
      </c>
      <c r="D38" s="241">
        <v>5329138</v>
      </c>
      <c r="E38" s="239">
        <f t="shared" si="4"/>
        <v>83097.28682170542</v>
      </c>
      <c r="F38" s="242">
        <v>5359775</v>
      </c>
      <c r="G38" s="243"/>
      <c r="H38" s="240"/>
      <c r="I38" s="201"/>
      <c r="J38" s="201"/>
      <c r="K38" s="217" t="s">
        <v>3</v>
      </c>
    </row>
    <row r="39" spans="1:15" ht="15.75" thickBot="1">
      <c r="A39" s="48" t="s">
        <v>71</v>
      </c>
      <c r="B39" s="49">
        <v>64.5</v>
      </c>
      <c r="C39" s="239">
        <f>D39/B39</f>
        <v>84522.294573643405</v>
      </c>
      <c r="D39" s="241">
        <v>5451688</v>
      </c>
      <c r="E39" s="239">
        <f t="shared" ref="E39" si="6">F39/B39</f>
        <v>84997.30232558139</v>
      </c>
      <c r="F39" s="242">
        <v>5482326</v>
      </c>
      <c r="G39" s="243">
        <f>H39/B39</f>
        <v>85472.294573643405</v>
      </c>
      <c r="H39" s="245">
        <v>5512963</v>
      </c>
      <c r="I39" s="244"/>
      <c r="J39" s="201"/>
      <c r="K39" s="62" t="s">
        <v>60</v>
      </c>
    </row>
    <row r="41" spans="1:15" ht="19.5" thickBot="1">
      <c r="A41" s="177" t="s">
        <v>111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46" t="s">
        <v>21</v>
      </c>
      <c r="B42" s="47" t="s">
        <v>54</v>
      </c>
      <c r="C42" s="47" t="s">
        <v>23</v>
      </c>
      <c r="D42" s="47" t="s">
        <v>24</v>
      </c>
      <c r="E42" s="47" t="s">
        <v>25</v>
      </c>
      <c r="F42" s="47" t="s">
        <v>24</v>
      </c>
      <c r="G42" s="47" t="s">
        <v>55</v>
      </c>
      <c r="H42" s="47" t="s">
        <v>24</v>
      </c>
      <c r="I42" s="47" t="s">
        <v>56</v>
      </c>
      <c r="J42" s="47" t="s">
        <v>24</v>
      </c>
      <c r="K42" s="61" t="s">
        <v>3</v>
      </c>
    </row>
    <row r="43" spans="1:15" ht="15.75" thickBot="1">
      <c r="A43" s="48" t="s">
        <v>57</v>
      </c>
      <c r="B43" s="49">
        <v>55.5</v>
      </c>
      <c r="C43" s="204"/>
      <c r="D43" s="205"/>
      <c r="E43" s="204"/>
      <c r="F43" s="206"/>
      <c r="G43" s="178">
        <f>H43/B43</f>
        <v>104217.07207207209</v>
      </c>
      <c r="H43" s="203">
        <v>5784047.5000000009</v>
      </c>
      <c r="I43" s="239">
        <f>J43/B43</f>
        <v>104767.08108108108</v>
      </c>
      <c r="J43" s="240">
        <v>5814573</v>
      </c>
      <c r="K43" s="217" t="s">
        <v>3</v>
      </c>
    </row>
    <row r="44" spans="1:15">
      <c r="A44" s="50" t="s">
        <v>59</v>
      </c>
      <c r="B44" s="51">
        <v>21.3</v>
      </c>
      <c r="C44" s="182"/>
      <c r="D44" s="183"/>
      <c r="E44" s="184">
        <f>F44/B44</f>
        <v>155717.1</v>
      </c>
      <c r="F44" s="185">
        <v>3316774.2300000004</v>
      </c>
      <c r="G44" s="195">
        <f t="shared" ref="G44:G57" si="7">H44/B44</f>
        <v>153135.40000000002</v>
      </c>
      <c r="H44" s="185">
        <v>3261784.0200000005</v>
      </c>
      <c r="I44" s="185"/>
      <c r="J44" s="185"/>
      <c r="K44" s="218" t="s">
        <v>3</v>
      </c>
    </row>
    <row r="45" spans="1:15">
      <c r="A45" s="50" t="s">
        <v>61</v>
      </c>
      <c r="B45" s="52">
        <v>37</v>
      </c>
      <c r="C45" s="186">
        <f>D45/B45</f>
        <v>119949.05405405405</v>
      </c>
      <c r="D45" s="207">
        <v>4438115</v>
      </c>
      <c r="E45" s="213">
        <f t="shared" ref="E45:E59" si="8">F45/B45</f>
        <v>120499.05405405405</v>
      </c>
      <c r="F45" s="207">
        <v>4458465</v>
      </c>
      <c r="G45" s="196">
        <f t="shared" si="7"/>
        <v>121049.05405405405</v>
      </c>
      <c r="H45" s="208">
        <v>4478815</v>
      </c>
      <c r="I45" s="188"/>
      <c r="J45" s="188"/>
      <c r="K45" s="218" t="s">
        <v>3</v>
      </c>
    </row>
    <row r="46" spans="1:15">
      <c r="A46" s="50" t="s">
        <v>62</v>
      </c>
      <c r="B46" s="52">
        <v>55</v>
      </c>
      <c r="C46" s="186">
        <f t="shared" ref="C46:C59" si="9">D46/B46</f>
        <v>106044.90000000002</v>
      </c>
      <c r="D46" s="207">
        <v>5832469.5000000009</v>
      </c>
      <c r="E46" s="213">
        <f t="shared" si="8"/>
        <v>106594.90000000002</v>
      </c>
      <c r="F46" s="207">
        <v>5862719.5000000009</v>
      </c>
      <c r="G46" s="196">
        <f t="shared" si="7"/>
        <v>106145.00000000001</v>
      </c>
      <c r="H46" s="208">
        <v>5837975.0000000009</v>
      </c>
      <c r="I46" s="188"/>
      <c r="J46" s="188"/>
      <c r="K46" s="218" t="s">
        <v>3</v>
      </c>
    </row>
    <row r="47" spans="1:15" ht="15.75" thickBot="1">
      <c r="A47" s="53" t="s">
        <v>63</v>
      </c>
      <c r="B47" s="54">
        <v>64.8</v>
      </c>
      <c r="C47" s="190">
        <f t="shared" si="9"/>
        <v>95691.607407407413</v>
      </c>
      <c r="D47" s="214">
        <v>6200816.1600000001</v>
      </c>
      <c r="E47" s="215">
        <f t="shared" si="8"/>
        <v>96241.607407407413</v>
      </c>
      <c r="F47" s="210">
        <v>6236456.1600000001</v>
      </c>
      <c r="G47" s="215">
        <f t="shared" si="7"/>
        <v>95942.407407407431</v>
      </c>
      <c r="H47" s="210">
        <v>6217068.0000000009</v>
      </c>
      <c r="I47" s="194"/>
      <c r="J47" s="193"/>
      <c r="K47" s="219" t="s">
        <v>3</v>
      </c>
    </row>
    <row r="48" spans="1:15">
      <c r="A48" s="50" t="s">
        <v>65</v>
      </c>
      <c r="B48" s="56">
        <v>34</v>
      </c>
      <c r="C48" s="186">
        <f t="shared" si="9"/>
        <v>121624.4117647059</v>
      </c>
      <c r="D48" s="208">
        <v>4135230.0000000005</v>
      </c>
      <c r="E48" s="184">
        <f t="shared" si="8"/>
        <v>122174.4117647059</v>
      </c>
      <c r="F48" s="183">
        <v>4153930.0000000005</v>
      </c>
      <c r="G48" s="195">
        <f t="shared" si="7"/>
        <v>122724.4117647059</v>
      </c>
      <c r="H48" s="208">
        <v>4172630.0000000005</v>
      </c>
      <c r="I48" s="188"/>
      <c r="J48" s="188"/>
      <c r="K48" s="220" t="s">
        <v>3</v>
      </c>
    </row>
    <row r="49" spans="1:11">
      <c r="A49" s="50" t="s">
        <v>65</v>
      </c>
      <c r="B49" s="56">
        <v>37</v>
      </c>
      <c r="C49" s="186">
        <f t="shared" si="9"/>
        <v>119949.05405405405</v>
      </c>
      <c r="D49" s="207">
        <v>4438115</v>
      </c>
      <c r="E49" s="213">
        <f t="shared" si="8"/>
        <v>120499.05405405405</v>
      </c>
      <c r="F49" s="207">
        <v>4458465</v>
      </c>
      <c r="G49" s="196">
        <f t="shared" si="7"/>
        <v>121049.05405405405</v>
      </c>
      <c r="H49" s="207">
        <v>4478815</v>
      </c>
      <c r="I49" s="187"/>
      <c r="J49" s="187"/>
      <c r="K49" s="220" t="s">
        <v>3</v>
      </c>
    </row>
    <row r="50" spans="1:11">
      <c r="A50" s="50" t="s">
        <v>66</v>
      </c>
      <c r="B50" s="56">
        <v>51.1</v>
      </c>
      <c r="C50" s="186">
        <f t="shared" si="9"/>
        <v>107887.07436399217</v>
      </c>
      <c r="D50" s="207">
        <v>5513029.5</v>
      </c>
      <c r="E50" s="213">
        <f t="shared" si="8"/>
        <v>108437.07436399217</v>
      </c>
      <c r="F50" s="207">
        <v>5541134.5</v>
      </c>
      <c r="G50" s="196">
        <f t="shared" si="7"/>
        <v>108987.07436399217</v>
      </c>
      <c r="H50" s="207">
        <v>5569239.5</v>
      </c>
      <c r="I50" s="187"/>
      <c r="J50" s="187"/>
      <c r="K50" s="220" t="s">
        <v>3</v>
      </c>
    </row>
    <row r="51" spans="1:11">
      <c r="A51" s="50" t="s">
        <v>65</v>
      </c>
      <c r="B51" s="56">
        <v>55</v>
      </c>
      <c r="C51" s="186">
        <f t="shared" si="9"/>
        <v>105045.00000000001</v>
      </c>
      <c r="D51" s="207">
        <v>5777475.0000000009</v>
      </c>
      <c r="E51" s="213">
        <f t="shared" si="8"/>
        <v>105595.00000000001</v>
      </c>
      <c r="F51" s="207">
        <v>5807725.0000000009</v>
      </c>
      <c r="G51" s="196">
        <f t="shared" si="7"/>
        <v>106145.00000000001</v>
      </c>
      <c r="H51" s="207">
        <v>5837975.0000000009</v>
      </c>
      <c r="I51" s="187"/>
      <c r="J51" s="187"/>
      <c r="K51" s="220" t="s">
        <v>3</v>
      </c>
    </row>
    <row r="52" spans="1:11" ht="15.75" thickBot="1">
      <c r="A52" s="57" t="s">
        <v>66</v>
      </c>
      <c r="B52" s="58">
        <v>56.5</v>
      </c>
      <c r="C52" s="190">
        <f t="shared" si="9"/>
        <v>105204.29203539825</v>
      </c>
      <c r="D52" s="214">
        <v>5944042.5000000009</v>
      </c>
      <c r="E52" s="215">
        <f t="shared" si="8"/>
        <v>105754.29203539825</v>
      </c>
      <c r="F52" s="210">
        <v>5975117.5000000009</v>
      </c>
      <c r="G52" s="190">
        <f t="shared" si="7"/>
        <v>106304.29203539825</v>
      </c>
      <c r="H52" s="210">
        <v>6006192.5000000009</v>
      </c>
      <c r="I52" s="198"/>
      <c r="J52" s="198"/>
      <c r="K52" s="221" t="s">
        <v>3</v>
      </c>
    </row>
    <row r="53" spans="1:11">
      <c r="A53" s="55" t="s">
        <v>67</v>
      </c>
      <c r="B53" s="51">
        <v>21.3</v>
      </c>
      <c r="C53" s="195">
        <f t="shared" si="9"/>
        <v>152035.40000000002</v>
      </c>
      <c r="D53" s="195">
        <v>3238354.0200000005</v>
      </c>
      <c r="E53" s="184">
        <f t="shared" si="8"/>
        <v>152585.40000000002</v>
      </c>
      <c r="F53" s="185">
        <v>3250069.0200000005</v>
      </c>
      <c r="G53" s="195">
        <f t="shared" si="7"/>
        <v>153135.40000000002</v>
      </c>
      <c r="H53" s="185">
        <v>3261784.0200000005</v>
      </c>
      <c r="I53" s="185"/>
      <c r="J53" s="185"/>
      <c r="K53" s="222" t="s">
        <v>3</v>
      </c>
    </row>
    <row r="54" spans="1:11">
      <c r="A54" s="50" t="s">
        <v>68</v>
      </c>
      <c r="B54" s="56">
        <v>24.3</v>
      </c>
      <c r="C54" s="186"/>
      <c r="D54" s="188"/>
      <c r="E54" s="213">
        <f t="shared" si="8"/>
        <v>149477.98800000001</v>
      </c>
      <c r="F54" s="187">
        <v>3632315.1084000003</v>
      </c>
      <c r="G54" s="196">
        <f t="shared" si="7"/>
        <v>150027.98800000001</v>
      </c>
      <c r="H54" s="187">
        <v>3645680.1084000003</v>
      </c>
      <c r="I54" s="187"/>
      <c r="J54" s="187"/>
      <c r="K54" s="220" t="s">
        <v>3</v>
      </c>
    </row>
    <row r="55" spans="1:11">
      <c r="A55" s="50" t="s">
        <v>69</v>
      </c>
      <c r="B55" s="56">
        <v>37</v>
      </c>
      <c r="C55" s="186">
        <f t="shared" si="9"/>
        <v>119949.05405405405</v>
      </c>
      <c r="D55" s="211">
        <v>4438115</v>
      </c>
      <c r="E55" s="213">
        <f t="shared" si="8"/>
        <v>120499.05405405405</v>
      </c>
      <c r="F55" s="207">
        <v>4458465</v>
      </c>
      <c r="G55" s="196">
        <f t="shared" si="7"/>
        <v>121049.05405405405</v>
      </c>
      <c r="H55" s="207">
        <v>4478815</v>
      </c>
      <c r="I55" s="187"/>
      <c r="J55" s="187"/>
      <c r="K55" s="220" t="s">
        <v>3</v>
      </c>
    </row>
    <row r="56" spans="1:11">
      <c r="A56" s="50" t="s">
        <v>68</v>
      </c>
      <c r="B56" s="56">
        <v>37.700000000000003</v>
      </c>
      <c r="C56" s="186">
        <f t="shared" si="9"/>
        <v>120059.45623342175</v>
      </c>
      <c r="D56" s="211">
        <v>4526241.5</v>
      </c>
      <c r="E56" s="213">
        <f t="shared" si="8"/>
        <v>120609.45623342175</v>
      </c>
      <c r="F56" s="207">
        <v>4546976.5</v>
      </c>
      <c r="G56" s="196">
        <f t="shared" si="7"/>
        <v>121159.45623342175</v>
      </c>
      <c r="H56" s="207">
        <v>4567711.5</v>
      </c>
      <c r="I56" s="187"/>
      <c r="J56" s="187"/>
      <c r="K56" s="220" t="s">
        <v>3</v>
      </c>
    </row>
    <row r="57" spans="1:11" ht="15.75" thickBot="1">
      <c r="A57" s="59" t="s">
        <v>69</v>
      </c>
      <c r="B57" s="60">
        <v>55</v>
      </c>
      <c r="C57" s="190">
        <f t="shared" si="9"/>
        <v>105045.00000000001</v>
      </c>
      <c r="D57" s="216">
        <v>5777475.0000000009</v>
      </c>
      <c r="E57" s="215">
        <f t="shared" si="8"/>
        <v>105595.00000000001</v>
      </c>
      <c r="F57" s="210">
        <v>5807725.0000000009</v>
      </c>
      <c r="G57" s="212">
        <f t="shared" si="7"/>
        <v>106145.00000000001</v>
      </c>
      <c r="H57" s="200">
        <v>5837975.0000000009</v>
      </c>
      <c r="I57" s="200"/>
      <c r="J57" s="200"/>
      <c r="K57" s="223" t="s">
        <v>3</v>
      </c>
    </row>
    <row r="58" spans="1:11" ht="15.75" thickBot="1">
      <c r="A58" s="48" t="s">
        <v>70</v>
      </c>
      <c r="B58" s="49">
        <v>64.5</v>
      </c>
      <c r="C58" s="181">
        <f t="shared" si="9"/>
        <v>95667.920930232562</v>
      </c>
      <c r="D58" s="203">
        <v>6170580.9000000004</v>
      </c>
      <c r="E58" s="181">
        <f t="shared" si="8"/>
        <v>96217.920930232562</v>
      </c>
      <c r="F58" s="209">
        <v>6206055.9000000004</v>
      </c>
      <c r="G58" s="178"/>
      <c r="H58" s="201"/>
      <c r="I58" s="201"/>
      <c r="J58" s="201"/>
      <c r="K58" s="217" t="s">
        <v>3</v>
      </c>
    </row>
    <row r="59" spans="1:11" ht="15.75" thickBot="1">
      <c r="A59" s="48" t="s">
        <v>71</v>
      </c>
      <c r="B59" s="49">
        <v>64.5</v>
      </c>
      <c r="C59" s="181">
        <f t="shared" si="9"/>
        <v>97867.920930232562</v>
      </c>
      <c r="D59" s="203">
        <v>6312480.9000000004</v>
      </c>
      <c r="E59" s="181">
        <f t="shared" si="8"/>
        <v>98417.920930232562</v>
      </c>
      <c r="F59" s="203">
        <v>6347955.9000000004</v>
      </c>
      <c r="G59" s="178">
        <f t="shared" ref="G59" si="10">H59/B59</f>
        <v>98967.920930232562</v>
      </c>
      <c r="H59" s="201">
        <v>6383430.9000000004</v>
      </c>
      <c r="I59" s="201"/>
      <c r="J59" s="201"/>
      <c r="K59" s="217" t="s">
        <v>3</v>
      </c>
    </row>
  </sheetData>
  <pageMargins left="0.31496062992126" right="0.31496062992126" top="0.35433070866141703" bottom="0.35433070866141703" header="0.31496062992126" footer="0.31496062992126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9"/>
  <sheetViews>
    <sheetView topLeftCell="A22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77" t="s">
        <v>109</v>
      </c>
      <c r="E1" s="4"/>
      <c r="F1" s="4"/>
      <c r="G1" s="4"/>
      <c r="H1" s="4"/>
      <c r="I1" s="4"/>
      <c r="J1" s="4"/>
      <c r="K1" s="4"/>
    </row>
    <row r="2" spans="1:13" ht="46.5" customHeight="1">
      <c r="A2" s="46" t="s">
        <v>21</v>
      </c>
      <c r="B2" s="47" t="s">
        <v>54</v>
      </c>
      <c r="C2" s="47" t="s">
        <v>23</v>
      </c>
      <c r="D2" s="47" t="s">
        <v>24</v>
      </c>
      <c r="E2" s="47" t="s">
        <v>25</v>
      </c>
      <c r="F2" s="47" t="s">
        <v>24</v>
      </c>
      <c r="G2" s="47" t="s">
        <v>55</v>
      </c>
      <c r="H2" s="47" t="s">
        <v>24</v>
      </c>
      <c r="I2" s="47" t="s">
        <v>56</v>
      </c>
      <c r="J2" s="47" t="s">
        <v>24</v>
      </c>
      <c r="K2" s="61" t="s">
        <v>3</v>
      </c>
    </row>
    <row r="3" spans="1:13">
      <c r="A3" s="48" t="s">
        <v>57</v>
      </c>
      <c r="B3" s="49">
        <v>55.5</v>
      </c>
      <c r="C3" s="178">
        <v>100950</v>
      </c>
      <c r="D3" s="179">
        <f>C3*B3</f>
        <v>5602725</v>
      </c>
      <c r="E3" s="178">
        <v>101450</v>
      </c>
      <c r="F3" s="180">
        <f>E3*B3</f>
        <v>5630475</v>
      </c>
      <c r="G3" s="178">
        <v>101950</v>
      </c>
      <c r="H3" s="180">
        <f t="shared" ref="H3:H5" si="0">G3*B3</f>
        <v>5658225</v>
      </c>
      <c r="I3" s="181">
        <v>102450</v>
      </c>
      <c r="J3" s="180">
        <f t="shared" ref="J3" si="1">I3*B3</f>
        <v>5685975</v>
      </c>
      <c r="K3" s="62" t="s">
        <v>58</v>
      </c>
    </row>
    <row r="4" spans="1:13">
      <c r="A4" s="50" t="s">
        <v>59</v>
      </c>
      <c r="B4" s="51">
        <v>21.3</v>
      </c>
      <c r="C4" s="182"/>
      <c r="D4" s="183"/>
      <c r="E4" s="184">
        <v>141561</v>
      </c>
      <c r="F4" s="185">
        <f t="shared" ref="F4:F19" si="2">E4*B4</f>
        <v>3015249.3000000003</v>
      </c>
      <c r="G4" s="184">
        <v>139214</v>
      </c>
      <c r="H4" s="185">
        <f t="shared" si="0"/>
        <v>2965258.2</v>
      </c>
      <c r="I4" s="185"/>
      <c r="J4" s="185"/>
      <c r="K4" s="63" t="s">
        <v>60</v>
      </c>
    </row>
    <row r="5" spans="1:13">
      <c r="A5" s="50" t="s">
        <v>61</v>
      </c>
      <c r="B5" s="52">
        <v>37</v>
      </c>
      <c r="C5" s="186">
        <v>114450</v>
      </c>
      <c r="D5" s="187">
        <f t="shared" ref="D5:D13" si="3">C5*B5</f>
        <v>4234650</v>
      </c>
      <c r="E5" s="186">
        <v>114950</v>
      </c>
      <c r="F5" s="187">
        <f t="shared" si="2"/>
        <v>4253150</v>
      </c>
      <c r="G5" s="186">
        <v>115450</v>
      </c>
      <c r="H5" s="188">
        <f t="shared" si="0"/>
        <v>4271650</v>
      </c>
      <c r="I5" s="188"/>
      <c r="J5" s="188"/>
      <c r="K5" s="63" t="s">
        <v>60</v>
      </c>
    </row>
    <row r="6" spans="1:13">
      <c r="A6" s="50" t="s">
        <v>62</v>
      </c>
      <c r="B6" s="52">
        <v>55</v>
      </c>
      <c r="C6" s="189">
        <v>101859</v>
      </c>
      <c r="D6" s="187">
        <f t="shared" si="3"/>
        <v>5602245</v>
      </c>
      <c r="E6" s="189">
        <v>102359</v>
      </c>
      <c r="F6" s="187">
        <f t="shared" si="2"/>
        <v>5629745</v>
      </c>
      <c r="G6" s="189">
        <v>101950</v>
      </c>
      <c r="H6" s="188">
        <f t="shared" ref="H6" si="4">G6*B6</f>
        <v>5607250</v>
      </c>
      <c r="I6" s="188"/>
      <c r="J6" s="188"/>
      <c r="K6" s="63" t="s">
        <v>60</v>
      </c>
    </row>
    <row r="7" spans="1:13" ht="15.75" thickBot="1">
      <c r="A7" s="53" t="s">
        <v>63</v>
      </c>
      <c r="B7" s="54">
        <v>64.8</v>
      </c>
      <c r="C7" s="190">
        <v>91622</v>
      </c>
      <c r="D7" s="191">
        <f t="shared" si="3"/>
        <v>5937105.5999999996</v>
      </c>
      <c r="E7" s="190">
        <v>92122</v>
      </c>
      <c r="F7" s="192">
        <f t="shared" si="2"/>
        <v>5969505.5999999996</v>
      </c>
      <c r="G7" s="190">
        <v>91850</v>
      </c>
      <c r="H7" s="193">
        <f t="shared" ref="H7:H9" si="5">G7*B7</f>
        <v>5951880</v>
      </c>
      <c r="I7" s="194"/>
      <c r="J7" s="193"/>
      <c r="K7" s="64" t="s">
        <v>60</v>
      </c>
    </row>
    <row r="8" spans="1:13">
      <c r="A8" s="50" t="s">
        <v>65</v>
      </c>
      <c r="B8" s="56">
        <v>34</v>
      </c>
      <c r="C8" s="196">
        <v>116450</v>
      </c>
      <c r="D8" s="187">
        <f t="shared" si="3"/>
        <v>3959300</v>
      </c>
      <c r="E8" s="196">
        <v>116950</v>
      </c>
      <c r="F8" s="187">
        <f t="shared" si="2"/>
        <v>3976300</v>
      </c>
      <c r="G8" s="196">
        <v>117450</v>
      </c>
      <c r="H8" s="187">
        <f t="shared" si="5"/>
        <v>3993300</v>
      </c>
      <c r="I8" s="187"/>
      <c r="J8" s="187"/>
      <c r="K8" s="66" t="s">
        <v>58</v>
      </c>
    </row>
    <row r="9" spans="1:13">
      <c r="A9" s="50" t="s">
        <v>65</v>
      </c>
      <c r="B9" s="56">
        <v>37</v>
      </c>
      <c r="C9" s="196">
        <v>114450</v>
      </c>
      <c r="D9" s="187">
        <f t="shared" si="3"/>
        <v>4234650</v>
      </c>
      <c r="E9" s="196">
        <v>114950</v>
      </c>
      <c r="F9" s="187">
        <f t="shared" si="2"/>
        <v>4253150</v>
      </c>
      <c r="G9" s="196">
        <v>115450</v>
      </c>
      <c r="H9" s="187">
        <f t="shared" si="5"/>
        <v>4271650</v>
      </c>
      <c r="I9" s="187"/>
      <c r="J9" s="187"/>
      <c r="K9" s="66" t="s">
        <v>58</v>
      </c>
    </row>
    <row r="10" spans="1:13">
      <c r="A10" s="50" t="s">
        <v>66</v>
      </c>
      <c r="B10" s="56">
        <v>51.1</v>
      </c>
      <c r="C10" s="196">
        <v>103950</v>
      </c>
      <c r="D10" s="187">
        <f t="shared" si="3"/>
        <v>5311845</v>
      </c>
      <c r="E10" s="196">
        <v>104450</v>
      </c>
      <c r="F10" s="187">
        <f t="shared" si="2"/>
        <v>5337395</v>
      </c>
      <c r="G10" s="196">
        <v>104950</v>
      </c>
      <c r="H10" s="187">
        <f t="shared" ref="H10:H11" si="6">G10*B10</f>
        <v>5362945</v>
      </c>
      <c r="I10" s="187"/>
      <c r="J10" s="187"/>
      <c r="K10" s="66" t="s">
        <v>58</v>
      </c>
    </row>
    <row r="11" spans="1:13">
      <c r="A11" s="50" t="s">
        <v>65</v>
      </c>
      <c r="B11" s="56">
        <v>55</v>
      </c>
      <c r="C11" s="196">
        <v>100950</v>
      </c>
      <c r="D11" s="187">
        <f t="shared" si="3"/>
        <v>5552250</v>
      </c>
      <c r="E11" s="196">
        <v>101450</v>
      </c>
      <c r="F11" s="187">
        <f t="shared" si="2"/>
        <v>5579750</v>
      </c>
      <c r="G11" s="196">
        <v>101950</v>
      </c>
      <c r="H11" s="187">
        <f t="shared" si="6"/>
        <v>5607250</v>
      </c>
      <c r="I11" s="187"/>
      <c r="J11" s="187"/>
      <c r="K11" s="66" t="s">
        <v>58</v>
      </c>
    </row>
    <row r="12" spans="1:13">
      <c r="A12" s="57" t="s">
        <v>66</v>
      </c>
      <c r="B12" s="58">
        <v>56.5</v>
      </c>
      <c r="C12" s="197">
        <v>100950</v>
      </c>
      <c r="D12" s="191">
        <f t="shared" si="3"/>
        <v>5703675</v>
      </c>
      <c r="E12" s="190">
        <v>101450</v>
      </c>
      <c r="F12" s="192">
        <f t="shared" si="2"/>
        <v>5731925</v>
      </c>
      <c r="G12" s="190">
        <v>101950</v>
      </c>
      <c r="H12" s="193">
        <f t="shared" ref="H12:H17" si="7">G12*B12</f>
        <v>5760175</v>
      </c>
      <c r="I12" s="198"/>
      <c r="J12" s="198"/>
      <c r="K12" s="67" t="s">
        <v>58</v>
      </c>
    </row>
    <row r="13" spans="1:13">
      <c r="A13" s="55" t="s">
        <v>67</v>
      </c>
      <c r="B13" s="51">
        <v>21.3</v>
      </c>
      <c r="C13" s="195">
        <f>E13-500</f>
        <v>138214</v>
      </c>
      <c r="D13" s="195">
        <f t="shared" si="3"/>
        <v>2943958.2</v>
      </c>
      <c r="E13" s="195">
        <f>G13-500</f>
        <v>138714</v>
      </c>
      <c r="F13" s="185">
        <f t="shared" si="2"/>
        <v>2954608.2</v>
      </c>
      <c r="G13" s="195">
        <v>139214</v>
      </c>
      <c r="H13" s="185">
        <f t="shared" si="7"/>
        <v>2965258.2</v>
      </c>
      <c r="I13" s="185"/>
      <c r="J13" s="185"/>
      <c r="K13" s="65" t="s">
        <v>60</v>
      </c>
      <c r="M13" s="45"/>
    </row>
    <row r="14" spans="1:13">
      <c r="A14" s="50" t="s">
        <v>68</v>
      </c>
      <c r="B14" s="56">
        <v>24.3</v>
      </c>
      <c r="C14" s="187"/>
      <c r="D14" s="187"/>
      <c r="E14" s="196">
        <f>G14-500</f>
        <v>135889.07999999999</v>
      </c>
      <c r="F14" s="187">
        <f t="shared" si="2"/>
        <v>3302104.6439999999</v>
      </c>
      <c r="G14" s="196">
        <v>136389.07999999999</v>
      </c>
      <c r="H14" s="187">
        <f t="shared" si="7"/>
        <v>3314254.6439999999</v>
      </c>
      <c r="I14" s="187"/>
      <c r="J14" s="187"/>
      <c r="K14" s="66" t="s">
        <v>60</v>
      </c>
      <c r="M14" s="45"/>
    </row>
    <row r="15" spans="1:13">
      <c r="A15" s="50" t="s">
        <v>69</v>
      </c>
      <c r="B15" s="56">
        <v>37</v>
      </c>
      <c r="C15" s="196">
        <f>E15-500</f>
        <v>114450</v>
      </c>
      <c r="D15" s="196">
        <f>C15*B15</f>
        <v>4234650</v>
      </c>
      <c r="E15" s="196">
        <f>G15-500</f>
        <v>114950</v>
      </c>
      <c r="F15" s="187">
        <f t="shared" si="2"/>
        <v>4253150</v>
      </c>
      <c r="G15" s="196">
        <v>115450</v>
      </c>
      <c r="H15" s="187">
        <f t="shared" si="7"/>
        <v>4271650</v>
      </c>
      <c r="I15" s="187"/>
      <c r="J15" s="187"/>
      <c r="K15" s="66" t="s">
        <v>60</v>
      </c>
      <c r="L15" s="68"/>
      <c r="M15" s="45"/>
    </row>
    <row r="16" spans="1:13">
      <c r="A16" s="50" t="s">
        <v>68</v>
      </c>
      <c r="B16" s="56">
        <v>37.700000000000003</v>
      </c>
      <c r="C16" s="196">
        <f>E16-500</f>
        <v>114450</v>
      </c>
      <c r="D16" s="196">
        <f t="shared" ref="D16:D19" si="8">C16*B16</f>
        <v>4314765</v>
      </c>
      <c r="E16" s="196">
        <f>G16-500</f>
        <v>114950</v>
      </c>
      <c r="F16" s="187">
        <f t="shared" si="2"/>
        <v>4333615</v>
      </c>
      <c r="G16" s="196">
        <v>115450</v>
      </c>
      <c r="H16" s="187">
        <f t="shared" si="7"/>
        <v>4352465</v>
      </c>
      <c r="I16" s="187"/>
      <c r="J16" s="187"/>
      <c r="K16" s="66" t="s">
        <v>60</v>
      </c>
      <c r="L16" s="68"/>
      <c r="M16" s="45"/>
    </row>
    <row r="17" spans="1:13">
      <c r="A17" s="59" t="s">
        <v>69</v>
      </c>
      <c r="B17" s="60">
        <v>55</v>
      </c>
      <c r="C17" s="199">
        <f>E17-500</f>
        <v>100950</v>
      </c>
      <c r="D17" s="196">
        <f t="shared" si="8"/>
        <v>5552250</v>
      </c>
      <c r="E17" s="199">
        <f>G17-500</f>
        <v>101450</v>
      </c>
      <c r="F17" s="200">
        <f t="shared" si="2"/>
        <v>5579750</v>
      </c>
      <c r="G17" s="199">
        <v>101950</v>
      </c>
      <c r="H17" s="200">
        <f t="shared" si="7"/>
        <v>5607250</v>
      </c>
      <c r="I17" s="200"/>
      <c r="J17" s="200"/>
      <c r="K17" s="69" t="s">
        <v>60</v>
      </c>
      <c r="L17" s="68"/>
      <c r="M17" s="45"/>
    </row>
    <row r="18" spans="1:13">
      <c r="A18" s="48" t="s">
        <v>70</v>
      </c>
      <c r="B18" s="49">
        <v>64.5</v>
      </c>
      <c r="C18" s="181">
        <f>91622</f>
        <v>91622</v>
      </c>
      <c r="D18" s="180">
        <f t="shared" si="8"/>
        <v>5909619</v>
      </c>
      <c r="E18" s="181">
        <v>92122</v>
      </c>
      <c r="F18" s="180">
        <f t="shared" si="2"/>
        <v>5941869</v>
      </c>
      <c r="G18" s="201"/>
      <c r="H18" s="201"/>
      <c r="I18" s="201"/>
      <c r="J18" s="201"/>
      <c r="K18" s="62" t="s">
        <v>60</v>
      </c>
    </row>
    <row r="19" spans="1:13" ht="15.75" thickBot="1">
      <c r="A19" s="48" t="s">
        <v>71</v>
      </c>
      <c r="B19" s="49">
        <v>64.5</v>
      </c>
      <c r="C19" s="181">
        <f>91622+2000</f>
        <v>93622</v>
      </c>
      <c r="D19" s="180">
        <f t="shared" si="8"/>
        <v>6038619</v>
      </c>
      <c r="E19" s="181">
        <f>92122+2000</f>
        <v>94122</v>
      </c>
      <c r="F19" s="180">
        <f t="shared" si="2"/>
        <v>6070869</v>
      </c>
      <c r="G19" s="202">
        <f>94122+500</f>
        <v>94622</v>
      </c>
      <c r="H19" s="201">
        <f>G19*B19</f>
        <v>6103119</v>
      </c>
      <c r="I19" s="201"/>
      <c r="J19" s="201"/>
      <c r="K19" s="62" t="s">
        <v>60</v>
      </c>
    </row>
    <row r="21" spans="1:13" ht="18.75">
      <c r="A21" s="177" t="s">
        <v>110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46" t="s">
        <v>21</v>
      </c>
      <c r="B22" s="47" t="s">
        <v>54</v>
      </c>
      <c r="C22" s="47" t="s">
        <v>23</v>
      </c>
      <c r="D22" s="47" t="s">
        <v>24</v>
      </c>
      <c r="E22" s="47" t="s">
        <v>25</v>
      </c>
      <c r="F22" s="47" t="s">
        <v>24</v>
      </c>
      <c r="G22" s="47" t="s">
        <v>55</v>
      </c>
      <c r="H22" s="47" t="s">
        <v>24</v>
      </c>
      <c r="I22" s="47" t="s">
        <v>56</v>
      </c>
      <c r="J22" s="47" t="s">
        <v>24</v>
      </c>
      <c r="K22" s="61" t="s">
        <v>3</v>
      </c>
    </row>
    <row r="23" spans="1:13">
      <c r="A23" s="48" t="s">
        <v>57</v>
      </c>
      <c r="B23" s="49">
        <v>55.5</v>
      </c>
      <c r="C23" s="178">
        <f>D23/B23</f>
        <v>95902.5</v>
      </c>
      <c r="D23" s="179">
        <v>5322588.75</v>
      </c>
      <c r="E23" s="178">
        <f>F23/B23</f>
        <v>96377.5</v>
      </c>
      <c r="F23" s="180">
        <v>5348951.25</v>
      </c>
      <c r="G23" s="178">
        <f>H23/B23</f>
        <v>96852.5</v>
      </c>
      <c r="H23" s="180">
        <v>5375313.75</v>
      </c>
      <c r="I23" s="181">
        <f>J23/B23</f>
        <v>97327.5</v>
      </c>
      <c r="J23" s="180">
        <v>5401676.25</v>
      </c>
      <c r="K23" s="62" t="s">
        <v>58</v>
      </c>
    </row>
    <row r="24" spans="1:13">
      <c r="A24" s="50" t="s">
        <v>59</v>
      </c>
      <c r="B24" s="51">
        <v>21.3</v>
      </c>
      <c r="C24" s="182"/>
      <c r="D24" s="183"/>
      <c r="E24" s="184">
        <f t="shared" ref="E24:E32" si="9">F24/B24</f>
        <v>134482.94999999998</v>
      </c>
      <c r="F24" s="185">
        <v>2864486.835</v>
      </c>
      <c r="G24" s="184">
        <f t="shared" ref="G24:G37" si="10">H24/B24</f>
        <v>132253.29999999999</v>
      </c>
      <c r="H24" s="185">
        <v>2816995.29</v>
      </c>
      <c r="I24" s="185"/>
      <c r="J24" s="185"/>
      <c r="K24" s="63" t="s">
        <v>60</v>
      </c>
    </row>
    <row r="25" spans="1:13">
      <c r="A25" s="50" t="s">
        <v>61</v>
      </c>
      <c r="B25" s="52">
        <v>37</v>
      </c>
      <c r="C25" s="186">
        <f t="shared" ref="C25:C33" si="11">D25/B25</f>
        <v>108727.5</v>
      </c>
      <c r="D25" s="187">
        <v>4022917.5</v>
      </c>
      <c r="E25" s="186">
        <f t="shared" si="9"/>
        <v>109202.5</v>
      </c>
      <c r="F25" s="187">
        <v>4040492.5</v>
      </c>
      <c r="G25" s="186">
        <f t="shared" si="10"/>
        <v>109677.5</v>
      </c>
      <c r="H25" s="188">
        <v>4058067.5</v>
      </c>
      <c r="I25" s="188"/>
      <c r="J25" s="188"/>
      <c r="K25" s="63" t="s">
        <v>60</v>
      </c>
    </row>
    <row r="26" spans="1:13">
      <c r="A26" s="50" t="s">
        <v>62</v>
      </c>
      <c r="B26" s="52">
        <v>55</v>
      </c>
      <c r="C26" s="189">
        <f t="shared" si="11"/>
        <v>96766.05</v>
      </c>
      <c r="D26" s="187">
        <v>5322132.75</v>
      </c>
      <c r="E26" s="189">
        <f t="shared" si="9"/>
        <v>97241.05</v>
      </c>
      <c r="F26" s="187">
        <v>5348257.75</v>
      </c>
      <c r="G26" s="189">
        <f t="shared" si="10"/>
        <v>96852.5</v>
      </c>
      <c r="H26" s="188">
        <v>5326887.5</v>
      </c>
      <c r="I26" s="188"/>
      <c r="J26" s="188"/>
      <c r="K26" s="63" t="s">
        <v>60</v>
      </c>
    </row>
    <row r="27" spans="1:13" ht="15.75" thickBot="1">
      <c r="A27" s="53" t="s">
        <v>63</v>
      </c>
      <c r="B27" s="54">
        <v>64.8</v>
      </c>
      <c r="C27" s="190">
        <f t="shared" si="11"/>
        <v>87040.900000000009</v>
      </c>
      <c r="D27" s="191">
        <v>5640250.3200000003</v>
      </c>
      <c r="E27" s="190">
        <f t="shared" si="9"/>
        <v>87515.900000000009</v>
      </c>
      <c r="F27" s="192">
        <v>5671030.3200000003</v>
      </c>
      <c r="G27" s="190">
        <f t="shared" si="10"/>
        <v>87257.5</v>
      </c>
      <c r="H27" s="193">
        <v>5654286</v>
      </c>
      <c r="I27" s="194"/>
      <c r="J27" s="193"/>
      <c r="K27" s="64" t="s">
        <v>60</v>
      </c>
    </row>
    <row r="28" spans="1:13">
      <c r="A28" s="50" t="s">
        <v>65</v>
      </c>
      <c r="B28" s="56">
        <v>34</v>
      </c>
      <c r="C28" s="196">
        <f t="shared" si="11"/>
        <v>110627.5</v>
      </c>
      <c r="D28" s="187">
        <v>3761335</v>
      </c>
      <c r="E28" s="196">
        <f t="shared" si="9"/>
        <v>111102.5</v>
      </c>
      <c r="F28" s="187">
        <v>3777485</v>
      </c>
      <c r="G28" s="196">
        <f t="shared" si="10"/>
        <v>111577.5</v>
      </c>
      <c r="H28" s="187">
        <v>3793635</v>
      </c>
      <c r="I28" s="187"/>
      <c r="J28" s="187"/>
      <c r="K28" s="66" t="s">
        <v>58</v>
      </c>
    </row>
    <row r="29" spans="1:13">
      <c r="A29" s="50" t="s">
        <v>65</v>
      </c>
      <c r="B29" s="56">
        <v>37</v>
      </c>
      <c r="C29" s="196">
        <f t="shared" si="11"/>
        <v>108727.5</v>
      </c>
      <c r="D29" s="187">
        <v>4022917.5</v>
      </c>
      <c r="E29" s="196">
        <f t="shared" si="9"/>
        <v>109202.5</v>
      </c>
      <c r="F29" s="187">
        <v>4040492.5</v>
      </c>
      <c r="G29" s="196">
        <f t="shared" si="10"/>
        <v>109677.5</v>
      </c>
      <c r="H29" s="187">
        <v>4058067.5</v>
      </c>
      <c r="I29" s="187"/>
      <c r="J29" s="187"/>
      <c r="K29" s="66" t="s">
        <v>58</v>
      </c>
    </row>
    <row r="30" spans="1:13">
      <c r="A30" s="50" t="s">
        <v>66</v>
      </c>
      <c r="B30" s="56">
        <v>51.1</v>
      </c>
      <c r="C30" s="196">
        <f t="shared" si="11"/>
        <v>98752.5</v>
      </c>
      <c r="D30" s="187">
        <v>5046252.75</v>
      </c>
      <c r="E30" s="196">
        <f t="shared" si="9"/>
        <v>99227.5</v>
      </c>
      <c r="F30" s="187">
        <v>5070525.25</v>
      </c>
      <c r="G30" s="196">
        <f t="shared" si="10"/>
        <v>99702.5</v>
      </c>
      <c r="H30" s="187">
        <v>5094797.75</v>
      </c>
      <c r="I30" s="187"/>
      <c r="J30" s="187"/>
      <c r="K30" s="66" t="s">
        <v>58</v>
      </c>
    </row>
    <row r="31" spans="1:13">
      <c r="A31" s="50" t="s">
        <v>65</v>
      </c>
      <c r="B31" s="56">
        <v>55</v>
      </c>
      <c r="C31" s="196">
        <f t="shared" si="11"/>
        <v>95902.5</v>
      </c>
      <c r="D31" s="187">
        <v>5274637.5</v>
      </c>
      <c r="E31" s="196">
        <f t="shared" si="9"/>
        <v>96377.5</v>
      </c>
      <c r="F31" s="187">
        <v>5300762.5</v>
      </c>
      <c r="G31" s="196">
        <f t="shared" si="10"/>
        <v>96852.5</v>
      </c>
      <c r="H31" s="187">
        <v>5326887.5</v>
      </c>
      <c r="I31" s="187"/>
      <c r="J31" s="187"/>
      <c r="K31" s="66" t="s">
        <v>58</v>
      </c>
    </row>
    <row r="32" spans="1:13">
      <c r="A32" s="57" t="s">
        <v>66</v>
      </c>
      <c r="B32" s="58">
        <v>56.5</v>
      </c>
      <c r="C32" s="197">
        <f t="shared" si="11"/>
        <v>95902.5</v>
      </c>
      <c r="D32" s="191">
        <v>5418491.25</v>
      </c>
      <c r="E32" s="190">
        <f t="shared" si="9"/>
        <v>96377.5</v>
      </c>
      <c r="F32" s="192">
        <v>5445328.75</v>
      </c>
      <c r="G32" s="190">
        <f t="shared" si="10"/>
        <v>96852.5</v>
      </c>
      <c r="H32" s="193">
        <v>5472166.25</v>
      </c>
      <c r="I32" s="198"/>
      <c r="J32" s="198"/>
      <c r="K32" s="67" t="s">
        <v>58</v>
      </c>
    </row>
    <row r="33" spans="1:15">
      <c r="A33" s="55" t="s">
        <v>67</v>
      </c>
      <c r="B33" s="51">
        <v>21.3</v>
      </c>
      <c r="C33" s="195">
        <f t="shared" si="11"/>
        <v>131303.29999999999</v>
      </c>
      <c r="D33" s="195">
        <f>2943958.2*0.95</f>
        <v>2796760.29</v>
      </c>
      <c r="E33" s="195">
        <f t="shared" ref="E33:E39" si="12">F33/B33</f>
        <v>131778.29999999999</v>
      </c>
      <c r="F33" s="185">
        <f>2954608.2*0.95</f>
        <v>2806877.79</v>
      </c>
      <c r="G33" s="195">
        <f t="shared" si="10"/>
        <v>132253.29999999999</v>
      </c>
      <c r="H33" s="185">
        <v>2816995.29</v>
      </c>
      <c r="I33" s="185"/>
      <c r="J33" s="185"/>
      <c r="K33" s="65" t="s">
        <v>60</v>
      </c>
      <c r="O33" s="45"/>
    </row>
    <row r="34" spans="1:15">
      <c r="A34" s="50" t="s">
        <v>68</v>
      </c>
      <c r="B34" s="56">
        <v>24.3</v>
      </c>
      <c r="C34" s="187"/>
      <c r="D34" s="187"/>
      <c r="E34" s="196">
        <f t="shared" si="12"/>
        <v>129094.62599999999</v>
      </c>
      <c r="F34" s="187">
        <f>3302104.644*0.95</f>
        <v>3136999.4117999999</v>
      </c>
      <c r="G34" s="196">
        <f t="shared" si="10"/>
        <v>129569.62599999999</v>
      </c>
      <c r="H34" s="187">
        <f>3314254.644*0.95</f>
        <v>3148541.9117999999</v>
      </c>
      <c r="I34" s="187"/>
      <c r="J34" s="187"/>
      <c r="K34" s="66" t="s">
        <v>60</v>
      </c>
      <c r="O34" s="45"/>
    </row>
    <row r="35" spans="1:15">
      <c r="A35" s="50" t="s">
        <v>69</v>
      </c>
      <c r="B35" s="56">
        <v>37</v>
      </c>
      <c r="C35" s="196">
        <f>D35/B35</f>
        <v>108727.5</v>
      </c>
      <c r="D35" s="196">
        <f>4234650*0.95</f>
        <v>4022917.5</v>
      </c>
      <c r="E35" s="196">
        <f t="shared" si="12"/>
        <v>109202.5</v>
      </c>
      <c r="F35" s="187">
        <f>4253150*0.95</f>
        <v>4040492.5</v>
      </c>
      <c r="G35" s="196">
        <f t="shared" si="10"/>
        <v>109677.5</v>
      </c>
      <c r="H35" s="187">
        <v>4058067.5</v>
      </c>
      <c r="I35" s="187"/>
      <c r="J35" s="187"/>
      <c r="K35" s="66" t="s">
        <v>60</v>
      </c>
      <c r="O35" s="45"/>
    </row>
    <row r="36" spans="1:15">
      <c r="A36" s="50" t="s">
        <v>68</v>
      </c>
      <c r="B36" s="56">
        <v>37.700000000000003</v>
      </c>
      <c r="C36" s="196">
        <f>D36/B36</f>
        <v>108727.49999999999</v>
      </c>
      <c r="D36" s="196">
        <f>4314765*0.95</f>
        <v>4099026.75</v>
      </c>
      <c r="E36" s="196">
        <f t="shared" si="12"/>
        <v>109202.49999999999</v>
      </c>
      <c r="F36" s="187">
        <f>4333615*0.95</f>
        <v>4116934.25</v>
      </c>
      <c r="G36" s="196">
        <f t="shared" si="10"/>
        <v>109677.49999999999</v>
      </c>
      <c r="H36" s="187">
        <v>4134841.75</v>
      </c>
      <c r="I36" s="187"/>
      <c r="J36" s="187"/>
      <c r="K36" s="66" t="s">
        <v>60</v>
      </c>
      <c r="O36" s="45"/>
    </row>
    <row r="37" spans="1:15">
      <c r="A37" s="57" t="s">
        <v>69</v>
      </c>
      <c r="B37" s="54">
        <v>55</v>
      </c>
      <c r="C37" s="190">
        <f>D37/B37</f>
        <v>95902.5</v>
      </c>
      <c r="D37" s="190">
        <f>5552250*0.95</f>
        <v>5274637.5</v>
      </c>
      <c r="E37" s="190">
        <f t="shared" si="12"/>
        <v>96377.5</v>
      </c>
      <c r="F37" s="193">
        <f>5579750*0.95</f>
        <v>5300762.5</v>
      </c>
      <c r="G37" s="190">
        <f t="shared" si="10"/>
        <v>96852.5</v>
      </c>
      <c r="H37" s="193">
        <v>5326887.5</v>
      </c>
      <c r="I37" s="193"/>
      <c r="J37" s="193"/>
      <c r="K37" s="64" t="s">
        <v>60</v>
      </c>
      <c r="O37" s="45"/>
    </row>
    <row r="38" spans="1:15">
      <c r="A38" s="48" t="s">
        <v>70</v>
      </c>
      <c r="B38" s="49">
        <v>64.5</v>
      </c>
      <c r="C38" s="181">
        <f>D38/B38</f>
        <v>87040.9</v>
      </c>
      <c r="D38" s="180">
        <f>5909619*0.95</f>
        <v>5614138.0499999998</v>
      </c>
      <c r="E38" s="181">
        <f t="shared" si="12"/>
        <v>87515.9</v>
      </c>
      <c r="F38" s="180">
        <f>5941869*0.95</f>
        <v>5644775.5499999998</v>
      </c>
      <c r="G38" s="201"/>
      <c r="H38" s="201"/>
      <c r="I38" s="201"/>
      <c r="J38" s="201"/>
      <c r="K38" s="62"/>
    </row>
    <row r="39" spans="1:15">
      <c r="A39" s="48" t="s">
        <v>71</v>
      </c>
      <c r="B39" s="49">
        <v>64.5</v>
      </c>
      <c r="C39" s="181">
        <f>D39/B39</f>
        <v>88940.9</v>
      </c>
      <c r="D39" s="180">
        <f>6038619*0.95</f>
        <v>5736688.0499999998</v>
      </c>
      <c r="E39" s="181">
        <f t="shared" si="12"/>
        <v>89415.9</v>
      </c>
      <c r="F39" s="180">
        <f>6070869*0.95</f>
        <v>5767325.5499999998</v>
      </c>
      <c r="G39" s="202">
        <f>H39/B39</f>
        <v>89890.9</v>
      </c>
      <c r="H39" s="201">
        <f>6103119*0.95</f>
        <v>5797963.0499999998</v>
      </c>
      <c r="I39" s="201"/>
      <c r="J39" s="201"/>
      <c r="K39" s="62" t="s">
        <v>60</v>
      </c>
    </row>
    <row r="41" spans="1:15" ht="19.5" thickBot="1">
      <c r="A41" s="177" t="s">
        <v>111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46" t="s">
        <v>21</v>
      </c>
      <c r="B42" s="47" t="s">
        <v>54</v>
      </c>
      <c r="C42" s="47" t="s">
        <v>23</v>
      </c>
      <c r="D42" s="47" t="s">
        <v>24</v>
      </c>
      <c r="E42" s="47" t="s">
        <v>25</v>
      </c>
      <c r="F42" s="47" t="s">
        <v>24</v>
      </c>
      <c r="G42" s="47" t="s">
        <v>55</v>
      </c>
      <c r="H42" s="47" t="s">
        <v>24</v>
      </c>
      <c r="I42" s="47" t="s">
        <v>56</v>
      </c>
      <c r="J42" s="47" t="s">
        <v>24</v>
      </c>
      <c r="K42" s="61" t="s">
        <v>3</v>
      </c>
    </row>
    <row r="43" spans="1:15" ht="15.75" thickBot="1">
      <c r="A43" s="48" t="s">
        <v>57</v>
      </c>
      <c r="B43" s="49">
        <v>55.5</v>
      </c>
      <c r="C43" s="178">
        <f>D43/B43</f>
        <v>111045.00000000001</v>
      </c>
      <c r="D43" s="179">
        <v>6162997.5000000009</v>
      </c>
      <c r="E43" s="178">
        <f>F43/B43</f>
        <v>111595.00000000001</v>
      </c>
      <c r="F43" s="180">
        <v>6193522.5000000009</v>
      </c>
      <c r="G43" s="178">
        <f>H43/B43</f>
        <v>112145.00000000001</v>
      </c>
      <c r="H43" s="180">
        <v>6224047.5000000009</v>
      </c>
      <c r="I43" s="181">
        <f>J43/B43</f>
        <v>112695.00000000001</v>
      </c>
      <c r="J43" s="180">
        <v>6254572.5000000009</v>
      </c>
      <c r="K43" s="62" t="s">
        <v>58</v>
      </c>
    </row>
    <row r="44" spans="1:15">
      <c r="A44" s="50" t="s">
        <v>59</v>
      </c>
      <c r="B44" s="51">
        <v>21.3</v>
      </c>
      <c r="C44" s="182"/>
      <c r="D44" s="183"/>
      <c r="E44" s="184">
        <f t="shared" ref="E44:E59" si="13">F44/B44</f>
        <v>155717.1</v>
      </c>
      <c r="F44" s="185">
        <v>3316774.2300000004</v>
      </c>
      <c r="G44" s="184">
        <f t="shared" ref="G44:G59" si="14">H44/B44</f>
        <v>153135.40000000002</v>
      </c>
      <c r="H44" s="185">
        <v>3261784.0200000005</v>
      </c>
      <c r="I44" s="185"/>
      <c r="J44" s="185"/>
      <c r="K44" s="63" t="s">
        <v>60</v>
      </c>
    </row>
    <row r="45" spans="1:15">
      <c r="A45" s="50" t="s">
        <v>61</v>
      </c>
      <c r="B45" s="52">
        <v>37</v>
      </c>
      <c r="C45" s="186">
        <f t="shared" ref="C45:C59" si="15">D45/B45</f>
        <v>125895</v>
      </c>
      <c r="D45" s="187">
        <v>4658115</v>
      </c>
      <c r="E45" s="186">
        <f t="shared" si="13"/>
        <v>126445</v>
      </c>
      <c r="F45" s="187">
        <v>4678465</v>
      </c>
      <c r="G45" s="186">
        <f t="shared" si="14"/>
        <v>126995</v>
      </c>
      <c r="H45" s="188">
        <v>4698815</v>
      </c>
      <c r="I45" s="188"/>
      <c r="J45" s="188"/>
      <c r="K45" s="63" t="s">
        <v>60</v>
      </c>
    </row>
    <row r="46" spans="1:15">
      <c r="A46" s="50" t="s">
        <v>62</v>
      </c>
      <c r="B46" s="52">
        <v>55</v>
      </c>
      <c r="C46" s="189">
        <f t="shared" si="15"/>
        <v>112044.90000000002</v>
      </c>
      <c r="D46" s="187">
        <v>6162469.5000000009</v>
      </c>
      <c r="E46" s="189">
        <f t="shared" si="13"/>
        <v>112594.90000000002</v>
      </c>
      <c r="F46" s="187">
        <v>6192719.5000000009</v>
      </c>
      <c r="G46" s="189">
        <f t="shared" si="14"/>
        <v>112145.00000000001</v>
      </c>
      <c r="H46" s="188">
        <v>6167975.0000000009</v>
      </c>
      <c r="I46" s="188"/>
      <c r="J46" s="188"/>
      <c r="K46" s="63" t="s">
        <v>60</v>
      </c>
    </row>
    <row r="47" spans="1:15" ht="15.75" thickBot="1">
      <c r="A47" s="53" t="s">
        <v>63</v>
      </c>
      <c r="B47" s="54">
        <v>64.8</v>
      </c>
      <c r="C47" s="190">
        <f t="shared" si="15"/>
        <v>100784.20000000001</v>
      </c>
      <c r="D47" s="191">
        <v>6530816.1600000001</v>
      </c>
      <c r="E47" s="190">
        <f t="shared" si="13"/>
        <v>101334.20000000001</v>
      </c>
      <c r="F47" s="192">
        <v>6566456.1600000001</v>
      </c>
      <c r="G47" s="190">
        <f t="shared" si="14"/>
        <v>101035.00000000001</v>
      </c>
      <c r="H47" s="193">
        <v>6547068.0000000009</v>
      </c>
      <c r="I47" s="194"/>
      <c r="J47" s="193"/>
      <c r="K47" s="64" t="s">
        <v>60</v>
      </c>
    </row>
    <row r="48" spans="1:15">
      <c r="A48" s="50" t="s">
        <v>65</v>
      </c>
      <c r="B48" s="56">
        <v>34</v>
      </c>
      <c r="C48" s="196">
        <f t="shared" si="15"/>
        <v>128095</v>
      </c>
      <c r="D48" s="187">
        <v>4355230</v>
      </c>
      <c r="E48" s="196">
        <f t="shared" si="13"/>
        <v>128645</v>
      </c>
      <c r="F48" s="187">
        <v>4373930</v>
      </c>
      <c r="G48" s="196">
        <f t="shared" si="14"/>
        <v>129195</v>
      </c>
      <c r="H48" s="187">
        <v>4392630</v>
      </c>
      <c r="I48" s="187"/>
      <c r="J48" s="187"/>
      <c r="K48" s="66" t="s">
        <v>58</v>
      </c>
    </row>
    <row r="49" spans="1:11">
      <c r="A49" s="50" t="s">
        <v>65</v>
      </c>
      <c r="B49" s="56">
        <v>37</v>
      </c>
      <c r="C49" s="196">
        <f t="shared" si="15"/>
        <v>125895</v>
      </c>
      <c r="D49" s="187">
        <v>4658115</v>
      </c>
      <c r="E49" s="196">
        <f t="shared" si="13"/>
        <v>126445</v>
      </c>
      <c r="F49" s="187">
        <v>4678465</v>
      </c>
      <c r="G49" s="196">
        <f t="shared" si="14"/>
        <v>126995</v>
      </c>
      <c r="H49" s="187">
        <v>4698815</v>
      </c>
      <c r="I49" s="187"/>
      <c r="J49" s="187"/>
      <c r="K49" s="66" t="s">
        <v>58</v>
      </c>
    </row>
    <row r="50" spans="1:11">
      <c r="A50" s="50" t="s">
        <v>66</v>
      </c>
      <c r="B50" s="56">
        <v>51.1</v>
      </c>
      <c r="C50" s="196">
        <f t="shared" si="15"/>
        <v>114345.00000000001</v>
      </c>
      <c r="D50" s="187">
        <v>5843029.5000000009</v>
      </c>
      <c r="E50" s="196">
        <f t="shared" si="13"/>
        <v>114895.00000000001</v>
      </c>
      <c r="F50" s="187">
        <v>5871134.5000000009</v>
      </c>
      <c r="G50" s="196">
        <f t="shared" si="14"/>
        <v>115445.00000000001</v>
      </c>
      <c r="H50" s="187">
        <v>5899239.5000000009</v>
      </c>
      <c r="I50" s="187"/>
      <c r="J50" s="187"/>
      <c r="K50" s="66" t="s">
        <v>58</v>
      </c>
    </row>
    <row r="51" spans="1:11">
      <c r="A51" s="50" t="s">
        <v>65</v>
      </c>
      <c r="B51" s="56">
        <v>55</v>
      </c>
      <c r="C51" s="196">
        <f t="shared" si="15"/>
        <v>111045.00000000001</v>
      </c>
      <c r="D51" s="187">
        <v>6107475.0000000009</v>
      </c>
      <c r="E51" s="196">
        <f t="shared" si="13"/>
        <v>111595.00000000001</v>
      </c>
      <c r="F51" s="187">
        <v>6137725.0000000009</v>
      </c>
      <c r="G51" s="196">
        <f t="shared" si="14"/>
        <v>112145.00000000001</v>
      </c>
      <c r="H51" s="187">
        <v>6167975.0000000009</v>
      </c>
      <c r="I51" s="187"/>
      <c r="J51" s="187"/>
      <c r="K51" s="66" t="s">
        <v>58</v>
      </c>
    </row>
    <row r="52" spans="1:11" ht="15.75" thickBot="1">
      <c r="A52" s="57" t="s">
        <v>66</v>
      </c>
      <c r="B52" s="58">
        <v>56.5</v>
      </c>
      <c r="C52" s="197">
        <f t="shared" si="15"/>
        <v>111045.00000000001</v>
      </c>
      <c r="D52" s="191">
        <v>6274042.5000000009</v>
      </c>
      <c r="E52" s="190">
        <f t="shared" si="13"/>
        <v>111595.00000000001</v>
      </c>
      <c r="F52" s="192">
        <v>6305117.5000000009</v>
      </c>
      <c r="G52" s="190">
        <f t="shared" si="14"/>
        <v>112145.00000000001</v>
      </c>
      <c r="H52" s="193">
        <v>6336192.5000000009</v>
      </c>
      <c r="I52" s="198"/>
      <c r="J52" s="198"/>
      <c r="K52" s="67" t="s">
        <v>58</v>
      </c>
    </row>
    <row r="53" spans="1:11">
      <c r="A53" s="55" t="s">
        <v>67</v>
      </c>
      <c r="B53" s="51">
        <v>21.3</v>
      </c>
      <c r="C53" s="195">
        <f t="shared" si="15"/>
        <v>152035.40000000002</v>
      </c>
      <c r="D53" s="195">
        <v>3238354.0200000005</v>
      </c>
      <c r="E53" s="195">
        <f t="shared" si="13"/>
        <v>152585.40000000002</v>
      </c>
      <c r="F53" s="185">
        <v>3250069.0200000005</v>
      </c>
      <c r="G53" s="195">
        <f t="shared" si="14"/>
        <v>153135.40000000002</v>
      </c>
      <c r="H53" s="185">
        <v>3261784.0200000005</v>
      </c>
      <c r="I53" s="185"/>
      <c r="J53" s="185"/>
      <c r="K53" s="65" t="s">
        <v>60</v>
      </c>
    </row>
    <row r="54" spans="1:11">
      <c r="A54" s="50" t="s">
        <v>68</v>
      </c>
      <c r="B54" s="56">
        <v>24.3</v>
      </c>
      <c r="C54" s="187"/>
      <c r="D54" s="187"/>
      <c r="E54" s="196">
        <f t="shared" si="13"/>
        <v>149477.98800000001</v>
      </c>
      <c r="F54" s="187">
        <v>3632315.1084000003</v>
      </c>
      <c r="G54" s="196">
        <f t="shared" si="14"/>
        <v>150027.98800000001</v>
      </c>
      <c r="H54" s="187">
        <v>3645680.1084000003</v>
      </c>
      <c r="I54" s="187"/>
      <c r="J54" s="187"/>
      <c r="K54" s="66" t="s">
        <v>60</v>
      </c>
    </row>
    <row r="55" spans="1:11">
      <c r="A55" s="50" t="s">
        <v>69</v>
      </c>
      <c r="B55" s="56">
        <v>37</v>
      </c>
      <c r="C55" s="196">
        <f t="shared" si="15"/>
        <v>125895</v>
      </c>
      <c r="D55" s="196">
        <v>4658115</v>
      </c>
      <c r="E55" s="196">
        <f t="shared" si="13"/>
        <v>126445</v>
      </c>
      <c r="F55" s="187">
        <v>4678465</v>
      </c>
      <c r="G55" s="196">
        <f t="shared" si="14"/>
        <v>126995</v>
      </c>
      <c r="H55" s="187">
        <v>4698815</v>
      </c>
      <c r="I55" s="187"/>
      <c r="J55" s="187"/>
      <c r="K55" s="66" t="s">
        <v>60</v>
      </c>
    </row>
    <row r="56" spans="1:11">
      <c r="A56" s="50" t="s">
        <v>68</v>
      </c>
      <c r="B56" s="56">
        <v>37.700000000000003</v>
      </c>
      <c r="C56" s="196">
        <f t="shared" si="15"/>
        <v>125894.99999999999</v>
      </c>
      <c r="D56" s="196">
        <v>4746241.5</v>
      </c>
      <c r="E56" s="196">
        <f t="shared" si="13"/>
        <v>126444.99999999999</v>
      </c>
      <c r="F56" s="187">
        <v>4766976.5</v>
      </c>
      <c r="G56" s="196">
        <f t="shared" si="14"/>
        <v>126994.99999999999</v>
      </c>
      <c r="H56" s="187">
        <v>4787711.5</v>
      </c>
      <c r="I56" s="187"/>
      <c r="J56" s="187"/>
      <c r="K56" s="66" t="s">
        <v>60</v>
      </c>
    </row>
    <row r="57" spans="1:11" ht="15.75" thickBot="1">
      <c r="A57" s="59" t="s">
        <v>69</v>
      </c>
      <c r="B57" s="54">
        <v>55</v>
      </c>
      <c r="C57" s="190">
        <f t="shared" si="15"/>
        <v>111045.00000000001</v>
      </c>
      <c r="D57" s="190">
        <v>6107475.0000000009</v>
      </c>
      <c r="E57" s="190">
        <f t="shared" si="13"/>
        <v>111595.00000000001</v>
      </c>
      <c r="F57" s="193">
        <v>6137725.0000000009</v>
      </c>
      <c r="G57" s="190">
        <f t="shared" si="14"/>
        <v>112145.00000000001</v>
      </c>
      <c r="H57" s="193">
        <v>6167975.0000000009</v>
      </c>
      <c r="I57" s="193"/>
      <c r="J57" s="193"/>
      <c r="K57" s="69" t="s">
        <v>60</v>
      </c>
    </row>
    <row r="58" spans="1:11" ht="15.75" thickBot="1">
      <c r="A58" s="48" t="s">
        <v>70</v>
      </c>
      <c r="B58" s="49">
        <v>64.5</v>
      </c>
      <c r="C58" s="181">
        <f t="shared" si="15"/>
        <v>100784.20000000001</v>
      </c>
      <c r="D58" s="180">
        <v>6500580.9000000004</v>
      </c>
      <c r="E58" s="181">
        <f t="shared" si="13"/>
        <v>101334.20000000001</v>
      </c>
      <c r="F58" s="180">
        <v>6536055.9000000004</v>
      </c>
      <c r="G58" s="201"/>
      <c r="H58" s="201"/>
      <c r="I58" s="201"/>
      <c r="J58" s="201"/>
      <c r="K58" s="62" t="s">
        <v>60</v>
      </c>
    </row>
    <row r="59" spans="1:11" ht="15.75" thickBot="1">
      <c r="A59" s="48" t="s">
        <v>71</v>
      </c>
      <c r="B59" s="49">
        <v>64.5</v>
      </c>
      <c r="C59" s="181">
        <f t="shared" si="15"/>
        <v>102984.20000000001</v>
      </c>
      <c r="D59" s="180">
        <v>6642480.9000000004</v>
      </c>
      <c r="E59" s="181">
        <f t="shared" si="13"/>
        <v>103534.20000000001</v>
      </c>
      <c r="F59" s="180">
        <v>6677955.9000000004</v>
      </c>
      <c r="G59" s="202">
        <f t="shared" si="14"/>
        <v>104084.20000000001</v>
      </c>
      <c r="H59" s="201">
        <v>6713430.9000000004</v>
      </c>
      <c r="I59" s="201"/>
      <c r="J59" s="201"/>
      <c r="K59" s="62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7"/>
  <sheetViews>
    <sheetView tabSelected="1" zoomScale="90" zoomScaleNormal="90" workbookViewId="0">
      <selection activeCell="J63" sqref="J63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77" t="s">
        <v>112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2">
        <v>116500</v>
      </c>
      <c r="D3" s="116">
        <f>C3*B3</f>
        <v>2408055</v>
      </c>
      <c r="E3" s="13"/>
      <c r="F3" s="13"/>
      <c r="G3" s="14" t="s">
        <v>7</v>
      </c>
    </row>
    <row r="4" spans="1:10" ht="15.75" thickBot="1">
      <c r="A4" s="126" t="s">
        <v>90</v>
      </c>
      <c r="B4" s="127">
        <v>52.97</v>
      </c>
      <c r="C4" s="128">
        <v>82153</v>
      </c>
      <c r="D4" s="129">
        <f>C4*B4</f>
        <v>4351644.41</v>
      </c>
      <c r="E4" s="23"/>
      <c r="F4" s="23"/>
      <c r="G4" s="130" t="s">
        <v>7</v>
      </c>
    </row>
    <row r="5" spans="1:10">
      <c r="A5" s="133" t="s">
        <v>91</v>
      </c>
      <c r="B5" s="27">
        <v>38.25</v>
      </c>
      <c r="C5" s="28">
        <v>97500</v>
      </c>
      <c r="D5" s="120">
        <f>C5*B5</f>
        <v>3729375</v>
      </c>
      <c r="E5" s="86"/>
      <c r="F5" s="86"/>
      <c r="G5" s="122" t="s">
        <v>7</v>
      </c>
      <c r="I5" s="44"/>
    </row>
    <row r="6" spans="1:10" ht="15.75" thickBot="1">
      <c r="A6" s="134" t="s">
        <v>91</v>
      </c>
      <c r="B6" s="127">
        <v>40.89</v>
      </c>
      <c r="C6" s="128">
        <v>94000</v>
      </c>
      <c r="D6" s="129">
        <f>C6*B6</f>
        <v>3843660</v>
      </c>
      <c r="E6" s="23"/>
      <c r="F6" s="23"/>
      <c r="G6" s="132" t="s">
        <v>7</v>
      </c>
      <c r="I6" s="44"/>
    </row>
    <row r="7" spans="1:10" s="2" customFormat="1">
      <c r="A7" s="30" t="s">
        <v>78</v>
      </c>
      <c r="B7" s="31">
        <v>38.25</v>
      </c>
      <c r="C7" s="32">
        <v>97500</v>
      </c>
      <c r="D7" s="119">
        <f>C7*B7</f>
        <v>3729375</v>
      </c>
      <c r="E7" s="33">
        <v>98500</v>
      </c>
      <c r="F7" s="35">
        <f>E7*B7</f>
        <v>3767625</v>
      </c>
      <c r="G7" s="36" t="s">
        <v>30</v>
      </c>
      <c r="I7" s="44"/>
    </row>
    <row r="8" spans="1:10" s="2" customFormat="1">
      <c r="A8" s="15" t="s">
        <v>79</v>
      </c>
      <c r="B8" s="16">
        <v>43.2</v>
      </c>
      <c r="C8" s="17">
        <v>92000</v>
      </c>
      <c r="D8" s="117">
        <f t="shared" ref="D8:D11" si="0">C8*B8</f>
        <v>3974400.0000000005</v>
      </c>
      <c r="E8" s="18">
        <v>93000</v>
      </c>
      <c r="F8" s="13">
        <f t="shared" ref="F8:F13" si="1">E8*B8</f>
        <v>4017600.0000000005</v>
      </c>
      <c r="G8" s="19" t="s">
        <v>30</v>
      </c>
      <c r="I8" s="44"/>
    </row>
    <row r="9" spans="1:10" s="2" customFormat="1">
      <c r="A9" s="15" t="s">
        <v>79</v>
      </c>
      <c r="B9" s="16">
        <v>45.32</v>
      </c>
      <c r="C9" s="17">
        <v>91000</v>
      </c>
      <c r="D9" s="117">
        <f t="shared" si="0"/>
        <v>4124120</v>
      </c>
      <c r="E9" s="18">
        <v>92000</v>
      </c>
      <c r="F9" s="13">
        <f t="shared" si="1"/>
        <v>4169440</v>
      </c>
      <c r="G9" s="19" t="s">
        <v>30</v>
      </c>
      <c r="I9" s="44"/>
    </row>
    <row r="10" spans="1:10" s="2" customFormat="1">
      <c r="A10" s="15" t="s">
        <v>79</v>
      </c>
      <c r="B10" s="16">
        <v>48.45</v>
      </c>
      <c r="C10" s="17">
        <v>87788</v>
      </c>
      <c r="D10" s="117">
        <f t="shared" si="0"/>
        <v>4253328.6000000006</v>
      </c>
      <c r="E10" s="18">
        <v>88788</v>
      </c>
      <c r="F10" s="13">
        <f t="shared" si="1"/>
        <v>4301778.6000000006</v>
      </c>
      <c r="G10" s="19" t="s">
        <v>30</v>
      </c>
      <c r="I10" s="44"/>
    </row>
    <row r="11" spans="1:10" s="2" customFormat="1">
      <c r="A11" s="20" t="s">
        <v>79</v>
      </c>
      <c r="B11" s="21">
        <v>55.52</v>
      </c>
      <c r="C11" s="22">
        <v>82153</v>
      </c>
      <c r="D11" s="118">
        <f t="shared" si="0"/>
        <v>4561134.5600000005</v>
      </c>
      <c r="E11" s="24">
        <v>83153</v>
      </c>
      <c r="F11" s="23">
        <f t="shared" si="1"/>
        <v>4616654.5600000005</v>
      </c>
      <c r="G11" s="25" t="s">
        <v>30</v>
      </c>
      <c r="I11" s="44"/>
    </row>
    <row r="12" spans="1:10">
      <c r="A12" s="26" t="s">
        <v>80</v>
      </c>
      <c r="B12" s="27">
        <v>18.95</v>
      </c>
      <c r="C12" s="28">
        <v>119500</v>
      </c>
      <c r="D12" s="116">
        <f>B12*C12</f>
        <v>2264525</v>
      </c>
      <c r="E12" s="28">
        <v>120500</v>
      </c>
      <c r="F12" s="28">
        <f t="shared" si="1"/>
        <v>2283475</v>
      </c>
      <c r="G12" s="122" t="s">
        <v>30</v>
      </c>
      <c r="I12" s="44"/>
    </row>
    <row r="13" spans="1:10">
      <c r="A13" s="10" t="s">
        <v>80</v>
      </c>
      <c r="B13" s="11">
        <v>20.67</v>
      </c>
      <c r="C13" s="12">
        <v>116500</v>
      </c>
      <c r="D13" s="116">
        <f>C13*B13</f>
        <v>2408055</v>
      </c>
      <c r="E13" s="12">
        <v>117500</v>
      </c>
      <c r="F13" s="12">
        <f t="shared" si="1"/>
        <v>2428725</v>
      </c>
      <c r="G13" s="121" t="s">
        <v>30</v>
      </c>
      <c r="I13" s="44"/>
    </row>
    <row r="14" spans="1:10">
      <c r="A14" s="30" t="s">
        <v>81</v>
      </c>
      <c r="B14" s="31">
        <v>34.630000000000003</v>
      </c>
      <c r="C14" s="32">
        <v>101204</v>
      </c>
      <c r="D14" s="117">
        <f t="shared" ref="D14:D16" si="2">C14*B14</f>
        <v>3504694.5200000005</v>
      </c>
      <c r="E14" s="33">
        <v>102204</v>
      </c>
      <c r="F14" s="13">
        <f t="shared" ref="F14:F16" si="3">E14*B14</f>
        <v>3539324.5200000005</v>
      </c>
      <c r="G14" s="123" t="s">
        <v>30</v>
      </c>
      <c r="I14" s="44"/>
    </row>
    <row r="15" spans="1:10">
      <c r="A15" s="15" t="s">
        <v>82</v>
      </c>
      <c r="B15" s="16">
        <v>38.25</v>
      </c>
      <c r="C15" s="17">
        <v>97500</v>
      </c>
      <c r="D15" s="117">
        <f t="shared" si="2"/>
        <v>3729375</v>
      </c>
      <c r="E15" s="18">
        <v>98500</v>
      </c>
      <c r="F15" s="13">
        <f t="shared" si="3"/>
        <v>3767625</v>
      </c>
      <c r="G15" s="123" t="s">
        <v>30</v>
      </c>
      <c r="I15" s="44"/>
    </row>
    <row r="16" spans="1:10">
      <c r="A16" s="34" t="s">
        <v>81</v>
      </c>
      <c r="B16" s="16">
        <v>39</v>
      </c>
      <c r="C16" s="17">
        <v>97274</v>
      </c>
      <c r="D16" s="117">
        <f t="shared" si="2"/>
        <v>3793686</v>
      </c>
      <c r="E16" s="17">
        <v>98274</v>
      </c>
      <c r="F16" s="13">
        <f t="shared" si="3"/>
        <v>3832686</v>
      </c>
      <c r="G16" s="123" t="s">
        <v>30</v>
      </c>
      <c r="I16" s="44"/>
    </row>
    <row r="17" spans="1:9">
      <c r="A17" s="30" t="s">
        <v>83</v>
      </c>
      <c r="B17" s="31">
        <v>40.89</v>
      </c>
      <c r="C17" s="32">
        <v>94000</v>
      </c>
      <c r="D17" s="119">
        <f t="shared" ref="D17:D28" si="4">C17*B17</f>
        <v>3843660</v>
      </c>
      <c r="E17" s="33">
        <v>95000</v>
      </c>
      <c r="F17" s="35">
        <f t="shared" ref="F17:F28" si="5">E17*B17</f>
        <v>3884550</v>
      </c>
      <c r="G17" s="124" t="s">
        <v>30</v>
      </c>
      <c r="I17" s="44"/>
    </row>
    <row r="18" spans="1:9">
      <c r="A18" s="15" t="s">
        <v>83</v>
      </c>
      <c r="B18" s="16">
        <v>43.2</v>
      </c>
      <c r="C18" s="17">
        <v>92000</v>
      </c>
      <c r="D18" s="117">
        <f t="shared" si="4"/>
        <v>3974400.0000000005</v>
      </c>
      <c r="E18" s="18">
        <v>93000</v>
      </c>
      <c r="F18" s="13">
        <f t="shared" si="5"/>
        <v>4017600.0000000005</v>
      </c>
      <c r="G18" s="123" t="s">
        <v>30</v>
      </c>
      <c r="I18" s="44"/>
    </row>
    <row r="19" spans="1:9">
      <c r="A19" s="15" t="s">
        <v>83</v>
      </c>
      <c r="B19" s="16">
        <v>45.32</v>
      </c>
      <c r="C19" s="17">
        <v>91000</v>
      </c>
      <c r="D19" s="117">
        <f t="shared" si="4"/>
        <v>4124120</v>
      </c>
      <c r="E19" s="18">
        <v>92000</v>
      </c>
      <c r="F19" s="13">
        <f t="shared" si="5"/>
        <v>4169440</v>
      </c>
      <c r="G19" s="123" t="s">
        <v>30</v>
      </c>
      <c r="I19" s="44"/>
    </row>
    <row r="20" spans="1:9">
      <c r="A20" s="15" t="s">
        <v>83</v>
      </c>
      <c r="B20" s="16">
        <v>48.45</v>
      </c>
      <c r="C20" s="17">
        <v>87788</v>
      </c>
      <c r="D20" s="117">
        <f t="shared" si="4"/>
        <v>4253328.6000000006</v>
      </c>
      <c r="E20" s="18">
        <v>88788</v>
      </c>
      <c r="F20" s="13">
        <f t="shared" si="5"/>
        <v>4301778.6000000006</v>
      </c>
      <c r="G20" s="123" t="s">
        <v>30</v>
      </c>
      <c r="I20" s="44"/>
    </row>
    <row r="21" spans="1:9">
      <c r="A21" s="20" t="s">
        <v>83</v>
      </c>
      <c r="B21" s="21">
        <v>55.52</v>
      </c>
      <c r="C21" s="22">
        <v>82153</v>
      </c>
      <c r="D21" s="118">
        <f t="shared" si="4"/>
        <v>4561134.5600000005</v>
      </c>
      <c r="E21" s="24">
        <v>83153</v>
      </c>
      <c r="F21" s="23">
        <f t="shared" si="5"/>
        <v>4616654.5600000005</v>
      </c>
      <c r="G21" s="125" t="s">
        <v>30</v>
      </c>
      <c r="I21" s="44"/>
    </row>
    <row r="22" spans="1:9">
      <c r="A22" s="26" t="s">
        <v>84</v>
      </c>
      <c r="B22" s="27">
        <v>17</v>
      </c>
      <c r="C22" s="28">
        <f>125100+1000</f>
        <v>126100</v>
      </c>
      <c r="D22" s="120">
        <f t="shared" si="4"/>
        <v>2143700</v>
      </c>
      <c r="E22" s="28">
        <f>126100+1000</f>
        <v>127100</v>
      </c>
      <c r="F22" s="28">
        <f t="shared" si="5"/>
        <v>2160700</v>
      </c>
      <c r="G22" s="122" t="s">
        <v>30</v>
      </c>
      <c r="I22" s="44"/>
    </row>
    <row r="23" spans="1:9">
      <c r="A23" s="37" t="s">
        <v>84</v>
      </c>
      <c r="B23" s="11">
        <v>17.3</v>
      </c>
      <c r="C23" s="12">
        <f>125100+1000</f>
        <v>126100</v>
      </c>
      <c r="D23" s="116">
        <f t="shared" si="4"/>
        <v>2181530</v>
      </c>
      <c r="E23" s="12">
        <f>126100+1000</f>
        <v>127100</v>
      </c>
      <c r="F23" s="12">
        <f t="shared" si="5"/>
        <v>2198830</v>
      </c>
      <c r="G23" s="121" t="s">
        <v>30</v>
      </c>
      <c r="I23" s="44"/>
    </row>
    <row r="24" spans="1:9">
      <c r="A24" s="38" t="s">
        <v>84</v>
      </c>
      <c r="B24" s="11">
        <v>20</v>
      </c>
      <c r="C24" s="12">
        <f>120100+1000</f>
        <v>121100</v>
      </c>
      <c r="D24" s="116">
        <f t="shared" si="4"/>
        <v>2422000</v>
      </c>
      <c r="E24" s="12">
        <f>121100+1000</f>
        <v>122100</v>
      </c>
      <c r="F24" s="12">
        <f t="shared" si="5"/>
        <v>2442000</v>
      </c>
      <c r="G24" s="121" t="s">
        <v>30</v>
      </c>
      <c r="I24" s="44"/>
    </row>
    <row r="25" spans="1:9">
      <c r="A25" s="37" t="s">
        <v>84</v>
      </c>
      <c r="B25" s="11">
        <v>20.3</v>
      </c>
      <c r="C25" s="12">
        <f>120100+1000</f>
        <v>121100</v>
      </c>
      <c r="D25" s="116">
        <f t="shared" si="4"/>
        <v>2458330</v>
      </c>
      <c r="E25" s="12">
        <f>121100+1000</f>
        <v>122100</v>
      </c>
      <c r="F25" s="12">
        <f t="shared" si="5"/>
        <v>2478630</v>
      </c>
      <c r="G25" s="121" t="s">
        <v>30</v>
      </c>
      <c r="I25" s="44"/>
    </row>
    <row r="26" spans="1:9">
      <c r="A26" s="15" t="s">
        <v>85</v>
      </c>
      <c r="B26" s="16">
        <v>42.1</v>
      </c>
      <c r="C26" s="17">
        <f>92000+1000</f>
        <v>93000</v>
      </c>
      <c r="D26" s="117">
        <f t="shared" si="4"/>
        <v>3915300</v>
      </c>
      <c r="E26" s="18">
        <f>93000+1000</f>
        <v>94000</v>
      </c>
      <c r="F26" s="13">
        <f t="shared" si="5"/>
        <v>3957400</v>
      </c>
      <c r="G26" s="123" t="s">
        <v>30</v>
      </c>
      <c r="I26" s="44"/>
    </row>
    <row r="27" spans="1:9">
      <c r="A27" s="30" t="s">
        <v>86</v>
      </c>
      <c r="B27" s="16">
        <v>46.7</v>
      </c>
      <c r="C27" s="17">
        <f>91000+1000</f>
        <v>92000</v>
      </c>
      <c r="D27" s="117">
        <f t="shared" si="4"/>
        <v>4296400</v>
      </c>
      <c r="E27" s="18">
        <f>92000+1000</f>
        <v>93000</v>
      </c>
      <c r="F27" s="13">
        <f t="shared" si="5"/>
        <v>4343100</v>
      </c>
      <c r="G27" s="123" t="s">
        <v>30</v>
      </c>
      <c r="I27" s="44"/>
    </row>
    <row r="28" spans="1:9">
      <c r="A28" s="20" t="s">
        <v>86</v>
      </c>
      <c r="B28" s="21">
        <v>57.1</v>
      </c>
      <c r="C28" s="22">
        <f>82153+1000</f>
        <v>83153</v>
      </c>
      <c r="D28" s="118">
        <f t="shared" si="4"/>
        <v>4748036.3</v>
      </c>
      <c r="E28" s="24">
        <f>83153+1000</f>
        <v>84153</v>
      </c>
      <c r="F28" s="23">
        <f t="shared" si="5"/>
        <v>4805136.3</v>
      </c>
      <c r="G28" s="125" t="s">
        <v>30</v>
      </c>
      <c r="I28" s="44"/>
    </row>
    <row r="29" spans="1:9">
      <c r="A29" s="26" t="s">
        <v>87</v>
      </c>
      <c r="B29" s="27">
        <v>17</v>
      </c>
      <c r="C29" s="28">
        <v>125100</v>
      </c>
      <c r="D29" s="120">
        <f t="shared" ref="D29:D35" si="6">C29*B29</f>
        <v>2126700</v>
      </c>
      <c r="E29" s="28">
        <v>126100</v>
      </c>
      <c r="F29" s="28">
        <f t="shared" ref="F29:F35" si="7">E29*B29</f>
        <v>2143700</v>
      </c>
      <c r="G29" s="29" t="s">
        <v>7</v>
      </c>
      <c r="I29" s="44"/>
    </row>
    <row r="30" spans="1:9">
      <c r="A30" s="37" t="s">
        <v>87</v>
      </c>
      <c r="B30" s="11">
        <v>17.3</v>
      </c>
      <c r="C30" s="12">
        <v>125100</v>
      </c>
      <c r="D30" s="116">
        <f t="shared" si="6"/>
        <v>2164230</v>
      </c>
      <c r="E30" s="12">
        <v>126100</v>
      </c>
      <c r="F30" s="12">
        <f t="shared" si="7"/>
        <v>2181530</v>
      </c>
      <c r="G30" s="14" t="s">
        <v>7</v>
      </c>
      <c r="I30" s="44"/>
    </row>
    <row r="31" spans="1:9">
      <c r="A31" s="38" t="s">
        <v>87</v>
      </c>
      <c r="B31" s="11">
        <v>20</v>
      </c>
      <c r="C31" s="12">
        <v>120100</v>
      </c>
      <c r="D31" s="116">
        <f t="shared" si="6"/>
        <v>2402000</v>
      </c>
      <c r="E31" s="12">
        <v>121100</v>
      </c>
      <c r="F31" s="12">
        <f t="shared" si="7"/>
        <v>2422000</v>
      </c>
      <c r="G31" s="14" t="s">
        <v>7</v>
      </c>
      <c r="I31" s="44"/>
    </row>
    <row r="32" spans="1:9">
      <c r="A32" s="37" t="s">
        <v>87</v>
      </c>
      <c r="B32" s="11">
        <v>20.3</v>
      </c>
      <c r="C32" s="12">
        <v>120100</v>
      </c>
      <c r="D32" s="116">
        <f t="shared" si="6"/>
        <v>2438030</v>
      </c>
      <c r="E32" s="12">
        <v>121100</v>
      </c>
      <c r="F32" s="12">
        <f t="shared" si="7"/>
        <v>2458330</v>
      </c>
      <c r="G32" s="14" t="s">
        <v>7</v>
      </c>
      <c r="I32" s="44"/>
    </row>
    <row r="33" spans="1:9">
      <c r="A33" s="15" t="s">
        <v>88</v>
      </c>
      <c r="B33" s="16">
        <v>42.1</v>
      </c>
      <c r="C33" s="17">
        <v>92000</v>
      </c>
      <c r="D33" s="117">
        <f t="shared" si="6"/>
        <v>3873200</v>
      </c>
      <c r="E33" s="18">
        <v>93000</v>
      </c>
      <c r="F33" s="13">
        <f t="shared" si="7"/>
        <v>3915300</v>
      </c>
      <c r="G33" s="19" t="s">
        <v>7</v>
      </c>
      <c r="I33" s="44"/>
    </row>
    <row r="34" spans="1:9">
      <c r="A34" s="30" t="s">
        <v>89</v>
      </c>
      <c r="B34" s="16">
        <v>46.7</v>
      </c>
      <c r="C34" s="17">
        <v>91000</v>
      </c>
      <c r="D34" s="117">
        <f t="shared" si="6"/>
        <v>4249700</v>
      </c>
      <c r="E34" s="18">
        <v>92000</v>
      </c>
      <c r="F34" s="13">
        <f t="shared" si="7"/>
        <v>4296400</v>
      </c>
      <c r="G34" s="19" t="s">
        <v>7</v>
      </c>
      <c r="I34" s="44"/>
    </row>
    <row r="35" spans="1:9">
      <c r="A35" s="20" t="s">
        <v>89</v>
      </c>
      <c r="B35" s="21">
        <v>57.1</v>
      </c>
      <c r="C35" s="22">
        <v>82153</v>
      </c>
      <c r="D35" s="118">
        <f t="shared" si="6"/>
        <v>4690936.3</v>
      </c>
      <c r="E35" s="24">
        <v>83153</v>
      </c>
      <c r="F35" s="23">
        <f t="shared" si="7"/>
        <v>4748036.3</v>
      </c>
      <c r="G35" s="25" t="s">
        <v>7</v>
      </c>
      <c r="I35" s="44"/>
    </row>
    <row r="36" spans="1:9">
      <c r="A36" s="39"/>
      <c r="B36" s="40"/>
      <c r="C36" s="41"/>
      <c r="D36" s="42"/>
      <c r="E36" s="43"/>
      <c r="F36" s="42"/>
      <c r="G36" s="39"/>
      <c r="I36" s="44"/>
    </row>
    <row r="37" spans="1:9" ht="19.5" thickBot="1">
      <c r="A37" s="177" t="s">
        <v>113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2">
        <f>D39/B39</f>
        <v>110674.99999999999</v>
      </c>
      <c r="D39" s="116">
        <f>D3*0.95</f>
        <v>2287652.25</v>
      </c>
      <c r="E39" s="13"/>
      <c r="F39" s="13"/>
      <c r="G39" s="14" t="s">
        <v>7</v>
      </c>
      <c r="I39" s="44"/>
    </row>
    <row r="40" spans="1:9" ht="15.75" thickBot="1">
      <c r="A40" s="126" t="s">
        <v>90</v>
      </c>
      <c r="B40" s="127">
        <v>52.97</v>
      </c>
      <c r="C40" s="128">
        <f>D40/B40</f>
        <v>78045.350000000006</v>
      </c>
      <c r="D40" s="129">
        <f>4351644.41*0.95</f>
        <v>4134062.1894999999</v>
      </c>
      <c r="E40" s="23"/>
      <c r="F40" s="23"/>
      <c r="G40" s="130" t="s">
        <v>7</v>
      </c>
      <c r="I40" s="44"/>
    </row>
    <row r="41" spans="1:9">
      <c r="A41" s="131" t="s">
        <v>91</v>
      </c>
      <c r="B41" s="27">
        <v>38.25</v>
      </c>
      <c r="C41" s="28">
        <f>D41/B41</f>
        <v>92625</v>
      </c>
      <c r="D41" s="120">
        <f>3729375*0.95</f>
        <v>3542906.25</v>
      </c>
      <c r="E41" s="86"/>
      <c r="F41" s="86"/>
      <c r="G41" s="122" t="s">
        <v>7</v>
      </c>
      <c r="I41" s="44"/>
    </row>
    <row r="42" spans="1:9" ht="15.75" thickBot="1">
      <c r="A42" s="126" t="s">
        <v>91</v>
      </c>
      <c r="B42" s="127">
        <v>40.89</v>
      </c>
      <c r="C42" s="128">
        <f>D42/B42</f>
        <v>89300</v>
      </c>
      <c r="D42" s="129">
        <f>3843660*0.95</f>
        <v>3651477</v>
      </c>
      <c r="E42" s="23"/>
      <c r="F42" s="23"/>
      <c r="G42" s="132" t="s">
        <v>7</v>
      </c>
      <c r="I42" s="44"/>
    </row>
    <row r="43" spans="1:9">
      <c r="A43" s="30" t="s">
        <v>78</v>
      </c>
      <c r="B43" s="31">
        <v>38.25</v>
      </c>
      <c r="C43" s="32">
        <f>D43/B43</f>
        <v>92625</v>
      </c>
      <c r="D43" s="119">
        <v>3542906.25</v>
      </c>
      <c r="E43" s="33">
        <f>F43/B43</f>
        <v>93575</v>
      </c>
      <c r="F43" s="35">
        <v>3579243.75</v>
      </c>
      <c r="G43" s="36" t="s">
        <v>30</v>
      </c>
    </row>
    <row r="44" spans="1:9">
      <c r="A44" s="15" t="s">
        <v>79</v>
      </c>
      <c r="B44" s="16">
        <v>43.2</v>
      </c>
      <c r="C44" s="17">
        <f t="shared" ref="C44:C71" si="8">D44/B44</f>
        <v>87400</v>
      </c>
      <c r="D44" s="117">
        <v>3775680</v>
      </c>
      <c r="E44" s="18">
        <f t="shared" ref="E44:E71" si="9">F44/B44</f>
        <v>88350</v>
      </c>
      <c r="F44" s="13">
        <v>3816720</v>
      </c>
      <c r="G44" s="19" t="s">
        <v>30</v>
      </c>
    </row>
    <row r="45" spans="1:9">
      <c r="A45" s="15" t="s">
        <v>79</v>
      </c>
      <c r="B45" s="16">
        <v>45.32</v>
      </c>
      <c r="C45" s="17">
        <f t="shared" si="8"/>
        <v>86450</v>
      </c>
      <c r="D45" s="117">
        <v>3917914</v>
      </c>
      <c r="E45" s="18">
        <f t="shared" si="9"/>
        <v>87400</v>
      </c>
      <c r="F45" s="13">
        <v>3960968</v>
      </c>
      <c r="G45" s="19" t="s">
        <v>30</v>
      </c>
    </row>
    <row r="46" spans="1:9">
      <c r="A46" s="15" t="s">
        <v>79</v>
      </c>
      <c r="B46" s="16">
        <v>48.45</v>
      </c>
      <c r="C46" s="17">
        <f t="shared" si="8"/>
        <v>83398.599999999991</v>
      </c>
      <c r="D46" s="117">
        <v>4040662.17</v>
      </c>
      <c r="E46" s="18">
        <f t="shared" si="9"/>
        <v>84348.599999999991</v>
      </c>
      <c r="F46" s="13">
        <v>4086689.67</v>
      </c>
      <c r="G46" s="19" t="s">
        <v>30</v>
      </c>
    </row>
    <row r="47" spans="1:9">
      <c r="A47" s="20" t="s">
        <v>79</v>
      </c>
      <c r="B47" s="21">
        <v>55.52</v>
      </c>
      <c r="C47" s="22">
        <f t="shared" si="8"/>
        <v>78045.350000000006</v>
      </c>
      <c r="D47" s="118">
        <v>4333077.8320000004</v>
      </c>
      <c r="E47" s="24">
        <f t="shared" si="9"/>
        <v>78995.350000000006</v>
      </c>
      <c r="F47" s="23">
        <v>4385821.8320000004</v>
      </c>
      <c r="G47" s="25" t="s">
        <v>30</v>
      </c>
    </row>
    <row r="48" spans="1:9">
      <c r="A48" s="26" t="s">
        <v>80</v>
      </c>
      <c r="B48" s="27">
        <v>18.95</v>
      </c>
      <c r="C48" s="28">
        <f t="shared" si="8"/>
        <v>113525</v>
      </c>
      <c r="D48" s="116">
        <v>2151298.75</v>
      </c>
      <c r="E48" s="28">
        <f t="shared" si="9"/>
        <v>114475</v>
      </c>
      <c r="F48" s="28">
        <v>2169301.25</v>
      </c>
      <c r="G48" s="122" t="s">
        <v>30</v>
      </c>
    </row>
    <row r="49" spans="1:9">
      <c r="A49" s="10" t="s">
        <v>80</v>
      </c>
      <c r="B49" s="11">
        <v>20.67</v>
      </c>
      <c r="C49" s="12">
        <f t="shared" si="8"/>
        <v>110674.99999999999</v>
      </c>
      <c r="D49" s="116">
        <v>2287652.25</v>
      </c>
      <c r="E49" s="12">
        <f t="shared" si="9"/>
        <v>111624.99999999999</v>
      </c>
      <c r="F49" s="12">
        <v>2307288.75</v>
      </c>
      <c r="G49" s="121" t="s">
        <v>30</v>
      </c>
    </row>
    <row r="50" spans="1:9">
      <c r="A50" s="30" t="s">
        <v>81</v>
      </c>
      <c r="B50" s="31">
        <v>34.630000000000003</v>
      </c>
      <c r="C50" s="32">
        <f t="shared" si="8"/>
        <v>96143.8</v>
      </c>
      <c r="D50" s="117">
        <v>3329459.7940000002</v>
      </c>
      <c r="E50" s="33">
        <f t="shared" si="9"/>
        <v>97093.8</v>
      </c>
      <c r="F50" s="13">
        <v>3362358.2940000002</v>
      </c>
      <c r="G50" s="123" t="s">
        <v>30</v>
      </c>
    </row>
    <row r="51" spans="1:9">
      <c r="A51" s="15" t="s">
        <v>82</v>
      </c>
      <c r="B51" s="16">
        <v>38.25</v>
      </c>
      <c r="C51" s="17">
        <f t="shared" si="8"/>
        <v>92625</v>
      </c>
      <c r="D51" s="117">
        <v>3542906.25</v>
      </c>
      <c r="E51" s="18">
        <f t="shared" si="9"/>
        <v>93575</v>
      </c>
      <c r="F51" s="13">
        <v>3579243.75</v>
      </c>
      <c r="G51" s="123" t="s">
        <v>30</v>
      </c>
    </row>
    <row r="52" spans="1:9">
      <c r="A52" s="34" t="s">
        <v>81</v>
      </c>
      <c r="B52" s="16">
        <v>39</v>
      </c>
      <c r="C52" s="17">
        <f t="shared" si="8"/>
        <v>92410.3</v>
      </c>
      <c r="D52" s="117">
        <v>3604001.7</v>
      </c>
      <c r="E52" s="17">
        <f t="shared" si="9"/>
        <v>93360.3</v>
      </c>
      <c r="F52" s="13">
        <v>3641051.7</v>
      </c>
      <c r="G52" s="123" t="s">
        <v>30</v>
      </c>
    </row>
    <row r="53" spans="1:9">
      <c r="A53" s="30" t="s">
        <v>83</v>
      </c>
      <c r="B53" s="31">
        <v>40.89</v>
      </c>
      <c r="C53" s="32">
        <f t="shared" si="8"/>
        <v>89300</v>
      </c>
      <c r="D53" s="119">
        <v>3651477</v>
      </c>
      <c r="E53" s="33">
        <f t="shared" si="9"/>
        <v>90250</v>
      </c>
      <c r="F53" s="35">
        <v>3690322.5</v>
      </c>
      <c r="G53" s="124" t="s">
        <v>30</v>
      </c>
    </row>
    <row r="54" spans="1:9">
      <c r="A54" s="15" t="s">
        <v>83</v>
      </c>
      <c r="B54" s="16">
        <v>43.2</v>
      </c>
      <c r="C54" s="17">
        <f t="shared" si="8"/>
        <v>87400</v>
      </c>
      <c r="D54" s="117">
        <v>3775680</v>
      </c>
      <c r="E54" s="18">
        <f t="shared" si="9"/>
        <v>88350</v>
      </c>
      <c r="F54" s="13">
        <v>3816720</v>
      </c>
      <c r="G54" s="123" t="s">
        <v>30</v>
      </c>
    </row>
    <row r="55" spans="1:9">
      <c r="A55" s="15" t="s">
        <v>83</v>
      </c>
      <c r="B55" s="16">
        <v>45.32</v>
      </c>
      <c r="C55" s="17">
        <f t="shared" si="8"/>
        <v>86450</v>
      </c>
      <c r="D55" s="117">
        <v>3917914</v>
      </c>
      <c r="E55" s="18">
        <f t="shared" si="9"/>
        <v>87400</v>
      </c>
      <c r="F55" s="13">
        <v>3960968</v>
      </c>
      <c r="G55" s="123" t="s">
        <v>30</v>
      </c>
    </row>
    <row r="56" spans="1:9">
      <c r="A56" s="15" t="s">
        <v>83</v>
      </c>
      <c r="B56" s="16">
        <v>48.45</v>
      </c>
      <c r="C56" s="17">
        <f t="shared" si="8"/>
        <v>83398.599999999991</v>
      </c>
      <c r="D56" s="117">
        <v>4040662.17</v>
      </c>
      <c r="E56" s="18">
        <f t="shared" si="9"/>
        <v>84348.599999999991</v>
      </c>
      <c r="F56" s="13">
        <v>4086689.67</v>
      </c>
      <c r="G56" s="123" t="s">
        <v>30</v>
      </c>
    </row>
    <row r="57" spans="1:9">
      <c r="A57" s="20" t="s">
        <v>83</v>
      </c>
      <c r="B57" s="21">
        <v>55.52</v>
      </c>
      <c r="C57" s="22">
        <f t="shared" si="8"/>
        <v>78045.350000000006</v>
      </c>
      <c r="D57" s="118">
        <v>4333077.8320000004</v>
      </c>
      <c r="E57" s="24">
        <f t="shared" si="9"/>
        <v>78995.350000000006</v>
      </c>
      <c r="F57" s="23">
        <v>4385821.8320000004</v>
      </c>
      <c r="G57" s="125" t="s">
        <v>30</v>
      </c>
    </row>
    <row r="58" spans="1:9">
      <c r="A58" s="26" t="s">
        <v>84</v>
      </c>
      <c r="B58" s="27">
        <v>17</v>
      </c>
      <c r="C58" s="28">
        <f t="shared" ref="C58:C64" si="10">D58/B58</f>
        <v>119795</v>
      </c>
      <c r="D58" s="120">
        <f>2143700*0.95</f>
        <v>2036515</v>
      </c>
      <c r="E58" s="28">
        <f t="shared" ref="E58:E64" si="11">F58/B58</f>
        <v>120745</v>
      </c>
      <c r="F58" s="28">
        <f>2160700*0.95</f>
        <v>2052665</v>
      </c>
      <c r="G58" s="122" t="s">
        <v>30</v>
      </c>
      <c r="I58" s="44"/>
    </row>
    <row r="59" spans="1:9">
      <c r="A59" s="37" t="s">
        <v>84</v>
      </c>
      <c r="B59" s="11">
        <v>17.3</v>
      </c>
      <c r="C59" s="12">
        <f t="shared" si="10"/>
        <v>119795</v>
      </c>
      <c r="D59" s="116">
        <f>2181530*0.95</f>
        <v>2072453.5</v>
      </c>
      <c r="E59" s="12">
        <f t="shared" si="11"/>
        <v>120745</v>
      </c>
      <c r="F59" s="12">
        <f>2198830*0.95</f>
        <v>2088888.5</v>
      </c>
      <c r="G59" s="121" t="s">
        <v>30</v>
      </c>
      <c r="I59" s="44"/>
    </row>
    <row r="60" spans="1:9">
      <c r="A60" s="38" t="s">
        <v>84</v>
      </c>
      <c r="B60" s="11">
        <v>20</v>
      </c>
      <c r="C60" s="12">
        <f t="shared" si="10"/>
        <v>115045</v>
      </c>
      <c r="D60" s="116">
        <f>2422000*0.95</f>
        <v>2300900</v>
      </c>
      <c r="E60" s="12">
        <f t="shared" si="11"/>
        <v>115995</v>
      </c>
      <c r="F60" s="12">
        <f>2442000*0.95</f>
        <v>2319900</v>
      </c>
      <c r="G60" s="121" t="s">
        <v>30</v>
      </c>
      <c r="I60" s="44"/>
    </row>
    <row r="61" spans="1:9">
      <c r="A61" s="37" t="s">
        <v>84</v>
      </c>
      <c r="B61" s="11">
        <v>20.3</v>
      </c>
      <c r="C61" s="12">
        <f t="shared" si="10"/>
        <v>115045</v>
      </c>
      <c r="D61" s="116">
        <f>2458330*0.95</f>
        <v>2335413.5</v>
      </c>
      <c r="E61" s="12">
        <f t="shared" si="11"/>
        <v>115995</v>
      </c>
      <c r="F61" s="12">
        <f>2478630*0.95</f>
        <v>2354698.5</v>
      </c>
      <c r="G61" s="121" t="s">
        <v>30</v>
      </c>
      <c r="I61" s="44"/>
    </row>
    <row r="62" spans="1:9">
      <c r="A62" s="15" t="s">
        <v>85</v>
      </c>
      <c r="B62" s="16">
        <v>42.1</v>
      </c>
      <c r="C62" s="17">
        <f t="shared" si="10"/>
        <v>88350</v>
      </c>
      <c r="D62" s="117">
        <f>3915300*0.95</f>
        <v>3719535</v>
      </c>
      <c r="E62" s="18">
        <f t="shared" si="11"/>
        <v>89300</v>
      </c>
      <c r="F62" s="13">
        <f>3957400*0.95</f>
        <v>3759530</v>
      </c>
      <c r="G62" s="123" t="s">
        <v>30</v>
      </c>
      <c r="I62" s="44"/>
    </row>
    <row r="63" spans="1:9">
      <c r="A63" s="30" t="s">
        <v>86</v>
      </c>
      <c r="B63" s="16">
        <v>46.7</v>
      </c>
      <c r="C63" s="17">
        <f t="shared" si="10"/>
        <v>87400</v>
      </c>
      <c r="D63" s="117">
        <f>4296400*0.95</f>
        <v>4081580</v>
      </c>
      <c r="E63" s="18">
        <f t="shared" si="11"/>
        <v>88350</v>
      </c>
      <c r="F63" s="13">
        <f>4343100*0.95</f>
        <v>4125945</v>
      </c>
      <c r="G63" s="123" t="s">
        <v>30</v>
      </c>
      <c r="I63" s="44"/>
    </row>
    <row r="64" spans="1:9">
      <c r="A64" s="20" t="s">
        <v>86</v>
      </c>
      <c r="B64" s="21">
        <v>57.1</v>
      </c>
      <c r="C64" s="22">
        <f t="shared" si="10"/>
        <v>78995.349999999991</v>
      </c>
      <c r="D64" s="118">
        <f>4748036.3*0.95</f>
        <v>4510634.4849999994</v>
      </c>
      <c r="E64" s="24">
        <f t="shared" si="11"/>
        <v>79945.349999999991</v>
      </c>
      <c r="F64" s="23">
        <f>4805136.3*0.95</f>
        <v>4564879.4849999994</v>
      </c>
      <c r="G64" s="125" t="s">
        <v>30</v>
      </c>
      <c r="I64" s="44"/>
    </row>
    <row r="65" spans="1:7">
      <c r="A65" s="26" t="s">
        <v>87</v>
      </c>
      <c r="B65" s="27">
        <v>17</v>
      </c>
      <c r="C65" s="28">
        <f t="shared" si="8"/>
        <v>118845</v>
      </c>
      <c r="D65" s="120">
        <v>2020365</v>
      </c>
      <c r="E65" s="28">
        <f t="shared" si="9"/>
        <v>119795</v>
      </c>
      <c r="F65" s="28">
        <v>2036515</v>
      </c>
      <c r="G65" s="29" t="s">
        <v>7</v>
      </c>
    </row>
    <row r="66" spans="1:7">
      <c r="A66" s="37" t="s">
        <v>87</v>
      </c>
      <c r="B66" s="11">
        <v>17.3</v>
      </c>
      <c r="C66" s="12">
        <f t="shared" si="8"/>
        <v>118845</v>
      </c>
      <c r="D66" s="116">
        <v>2056018.5</v>
      </c>
      <c r="E66" s="12">
        <f t="shared" si="9"/>
        <v>119795</v>
      </c>
      <c r="F66" s="12">
        <v>2072453.5</v>
      </c>
      <c r="G66" s="14" t="s">
        <v>7</v>
      </c>
    </row>
    <row r="67" spans="1:7">
      <c r="A67" s="38" t="s">
        <v>87</v>
      </c>
      <c r="B67" s="11">
        <v>20</v>
      </c>
      <c r="C67" s="12">
        <f t="shared" si="8"/>
        <v>114095</v>
      </c>
      <c r="D67" s="116">
        <v>2281900</v>
      </c>
      <c r="E67" s="12">
        <f t="shared" si="9"/>
        <v>115045</v>
      </c>
      <c r="F67" s="12">
        <v>2300900</v>
      </c>
      <c r="G67" s="14" t="s">
        <v>7</v>
      </c>
    </row>
    <row r="68" spans="1:7">
      <c r="A68" s="37" t="s">
        <v>87</v>
      </c>
      <c r="B68" s="11">
        <v>20.3</v>
      </c>
      <c r="C68" s="12">
        <f t="shared" si="8"/>
        <v>114095</v>
      </c>
      <c r="D68" s="116">
        <v>2316128.5</v>
      </c>
      <c r="E68" s="12">
        <f t="shared" si="9"/>
        <v>115045</v>
      </c>
      <c r="F68" s="12">
        <v>2335413.5</v>
      </c>
      <c r="G68" s="14" t="s">
        <v>7</v>
      </c>
    </row>
    <row r="69" spans="1:7">
      <c r="A69" s="15" t="s">
        <v>88</v>
      </c>
      <c r="B69" s="16">
        <v>42.1</v>
      </c>
      <c r="C69" s="17">
        <f t="shared" si="8"/>
        <v>87400</v>
      </c>
      <c r="D69" s="117">
        <v>3679540</v>
      </c>
      <c r="E69" s="18">
        <f t="shared" si="9"/>
        <v>88350</v>
      </c>
      <c r="F69" s="13">
        <v>3719535</v>
      </c>
      <c r="G69" s="19" t="s">
        <v>7</v>
      </c>
    </row>
    <row r="70" spans="1:7">
      <c r="A70" s="30" t="s">
        <v>89</v>
      </c>
      <c r="B70" s="16">
        <v>46.7</v>
      </c>
      <c r="C70" s="17">
        <f t="shared" si="8"/>
        <v>86450</v>
      </c>
      <c r="D70" s="117">
        <v>4037215</v>
      </c>
      <c r="E70" s="18">
        <f t="shared" si="9"/>
        <v>87400</v>
      </c>
      <c r="F70" s="13">
        <v>4081580</v>
      </c>
      <c r="G70" s="19" t="s">
        <v>7</v>
      </c>
    </row>
    <row r="71" spans="1:7">
      <c r="A71" s="20" t="s">
        <v>89</v>
      </c>
      <c r="B71" s="21">
        <v>57.1</v>
      </c>
      <c r="C71" s="22">
        <f t="shared" si="8"/>
        <v>78045.350000000006</v>
      </c>
      <c r="D71" s="118">
        <v>4456389.4850000003</v>
      </c>
      <c r="E71" s="24">
        <f t="shared" si="9"/>
        <v>78995.350000000006</v>
      </c>
      <c r="F71" s="23">
        <v>4510634.4850000003</v>
      </c>
      <c r="G71" s="25" t="s">
        <v>7</v>
      </c>
    </row>
    <row r="73" spans="1:7" ht="19.5" thickBot="1">
      <c r="A73" s="177" t="s">
        <v>114</v>
      </c>
      <c r="B73" s="1"/>
      <c r="C73" s="1"/>
      <c r="D73" s="1"/>
      <c r="E73" s="4"/>
      <c r="F73" s="4"/>
      <c r="G73" s="4"/>
    </row>
    <row r="74" spans="1:7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7">
      <c r="A75" s="10" t="s">
        <v>77</v>
      </c>
      <c r="B75" s="11">
        <v>20.67</v>
      </c>
      <c r="C75" s="12">
        <f>D75/B75</f>
        <v>128149.99999999999</v>
      </c>
      <c r="D75" s="116">
        <v>2648860.5</v>
      </c>
      <c r="E75" s="13"/>
      <c r="F75" s="13"/>
      <c r="G75" s="14" t="s">
        <v>7</v>
      </c>
    </row>
    <row r="76" spans="1:7" ht="15.75" thickBot="1">
      <c r="A76" s="126" t="s">
        <v>90</v>
      </c>
      <c r="B76" s="127">
        <v>52.97</v>
      </c>
      <c r="C76" s="128">
        <f t="shared" ref="C76:C107" si="12">D76/B76</f>
        <v>90368.300000000017</v>
      </c>
      <c r="D76" s="129">
        <v>4786808.8510000007</v>
      </c>
      <c r="E76" s="23"/>
      <c r="F76" s="23"/>
      <c r="G76" s="130" t="s">
        <v>7</v>
      </c>
    </row>
    <row r="77" spans="1:7">
      <c r="A77" s="131" t="s">
        <v>91</v>
      </c>
      <c r="B77" s="27">
        <v>38.25</v>
      </c>
      <c r="C77" s="28">
        <f t="shared" si="12"/>
        <v>107250.00000000001</v>
      </c>
      <c r="D77" s="120">
        <v>4102312.5000000005</v>
      </c>
      <c r="E77" s="86"/>
      <c r="F77" s="86"/>
      <c r="G77" s="122" t="s">
        <v>7</v>
      </c>
    </row>
    <row r="78" spans="1:7" ht="15.75" thickBot="1">
      <c r="A78" s="126" t="s">
        <v>91</v>
      </c>
      <c r="B78" s="127">
        <v>40.89</v>
      </c>
      <c r="C78" s="128">
        <f t="shared" si="12"/>
        <v>103400</v>
      </c>
      <c r="D78" s="129">
        <v>4228026</v>
      </c>
      <c r="E78" s="23"/>
      <c r="F78" s="23"/>
      <c r="G78" s="132" t="s">
        <v>7</v>
      </c>
    </row>
    <row r="79" spans="1:7">
      <c r="A79" s="30" t="s">
        <v>78</v>
      </c>
      <c r="B79" s="31">
        <v>38.25</v>
      </c>
      <c r="C79" s="32">
        <f t="shared" si="12"/>
        <v>107250.00000000001</v>
      </c>
      <c r="D79" s="119">
        <v>4102312.5000000005</v>
      </c>
      <c r="E79" s="33">
        <f>F79/B79</f>
        <v>108350.00000000001</v>
      </c>
      <c r="F79" s="35">
        <v>4144387.5000000005</v>
      </c>
      <c r="G79" s="36" t="s">
        <v>30</v>
      </c>
    </row>
    <row r="80" spans="1:7">
      <c r="A80" s="15" t="s">
        <v>79</v>
      </c>
      <c r="B80" s="16">
        <v>43.2</v>
      </c>
      <c r="C80" s="17">
        <f t="shared" si="12"/>
        <v>101200.00000000001</v>
      </c>
      <c r="D80" s="117">
        <v>4371840.0000000009</v>
      </c>
      <c r="E80" s="18">
        <f t="shared" ref="E80:E107" si="13">F80/B80</f>
        <v>102300.00000000001</v>
      </c>
      <c r="F80" s="13">
        <v>4419360.0000000009</v>
      </c>
      <c r="G80" s="19" t="s">
        <v>30</v>
      </c>
    </row>
    <row r="81" spans="1:7">
      <c r="A81" s="15" t="s">
        <v>79</v>
      </c>
      <c r="B81" s="16">
        <v>45.32</v>
      </c>
      <c r="C81" s="17">
        <f t="shared" si="12"/>
        <v>100100</v>
      </c>
      <c r="D81" s="117">
        <v>4536532</v>
      </c>
      <c r="E81" s="18">
        <f t="shared" si="13"/>
        <v>101200</v>
      </c>
      <c r="F81" s="13">
        <v>4586384</v>
      </c>
      <c r="G81" s="19" t="s">
        <v>30</v>
      </c>
    </row>
    <row r="82" spans="1:7">
      <c r="A82" s="15" t="s">
        <v>79</v>
      </c>
      <c r="B82" s="16">
        <v>48.45</v>
      </c>
      <c r="C82" s="17">
        <f t="shared" si="12"/>
        <v>96566.800000000017</v>
      </c>
      <c r="D82" s="117">
        <v>4678661.4600000009</v>
      </c>
      <c r="E82" s="18">
        <f t="shared" si="13"/>
        <v>97666.800000000017</v>
      </c>
      <c r="F82" s="13">
        <v>4731956.4600000009</v>
      </c>
      <c r="G82" s="19" t="s">
        <v>30</v>
      </c>
    </row>
    <row r="83" spans="1:7" ht="15.75" thickBot="1">
      <c r="A83" s="20" t="s">
        <v>79</v>
      </c>
      <c r="B83" s="21">
        <v>55.52</v>
      </c>
      <c r="C83" s="22">
        <f t="shared" si="12"/>
        <v>90368.3</v>
      </c>
      <c r="D83" s="118">
        <v>5017248.0160000008</v>
      </c>
      <c r="E83" s="24">
        <f t="shared" si="13"/>
        <v>91468.3</v>
      </c>
      <c r="F83" s="23">
        <v>5078320.0160000008</v>
      </c>
      <c r="G83" s="25" t="s">
        <v>30</v>
      </c>
    </row>
    <row r="84" spans="1:7">
      <c r="A84" s="26" t="s">
        <v>80</v>
      </c>
      <c r="B84" s="27">
        <v>18.95</v>
      </c>
      <c r="C84" s="28">
        <f t="shared" si="12"/>
        <v>131450</v>
      </c>
      <c r="D84" s="116">
        <v>2490977.5</v>
      </c>
      <c r="E84" s="28">
        <f t="shared" si="13"/>
        <v>132550</v>
      </c>
      <c r="F84" s="28">
        <v>2511822.5</v>
      </c>
      <c r="G84" s="122" t="s">
        <v>30</v>
      </c>
    </row>
    <row r="85" spans="1:7">
      <c r="A85" s="10" t="s">
        <v>80</v>
      </c>
      <c r="B85" s="11">
        <v>20.67</v>
      </c>
      <c r="C85" s="12">
        <f t="shared" si="12"/>
        <v>128149.99999999999</v>
      </c>
      <c r="D85" s="116">
        <v>2648860.5</v>
      </c>
      <c r="E85" s="12">
        <f t="shared" si="13"/>
        <v>129249.99999999999</v>
      </c>
      <c r="F85" s="12">
        <v>2671597.5</v>
      </c>
      <c r="G85" s="121" t="s">
        <v>30</v>
      </c>
    </row>
    <row r="86" spans="1:7">
      <c r="A86" s="30" t="s">
        <v>81</v>
      </c>
      <c r="B86" s="31">
        <v>34.630000000000003</v>
      </c>
      <c r="C86" s="32">
        <f t="shared" si="12"/>
        <v>111324.40000000002</v>
      </c>
      <c r="D86" s="117">
        <v>3855163.972000001</v>
      </c>
      <c r="E86" s="33">
        <f t="shared" si="13"/>
        <v>112424.40000000002</v>
      </c>
      <c r="F86" s="13">
        <v>3893256.972000001</v>
      </c>
      <c r="G86" s="123" t="s">
        <v>30</v>
      </c>
    </row>
    <row r="87" spans="1:7">
      <c r="A87" s="15" t="s">
        <v>82</v>
      </c>
      <c r="B87" s="16">
        <v>38.25</v>
      </c>
      <c r="C87" s="17">
        <f t="shared" si="12"/>
        <v>107250.00000000001</v>
      </c>
      <c r="D87" s="117">
        <v>4102312.5000000005</v>
      </c>
      <c r="E87" s="18">
        <f t="shared" si="13"/>
        <v>108350.00000000001</v>
      </c>
      <c r="F87" s="13">
        <v>4144387.5000000005</v>
      </c>
      <c r="G87" s="123" t="s">
        <v>30</v>
      </c>
    </row>
    <row r="88" spans="1:7">
      <c r="A88" s="34" t="s">
        <v>81</v>
      </c>
      <c r="B88" s="16">
        <v>39</v>
      </c>
      <c r="C88" s="17">
        <f t="shared" si="12"/>
        <v>107001.40000000001</v>
      </c>
      <c r="D88" s="117">
        <v>4173054.6000000006</v>
      </c>
      <c r="E88" s="17">
        <f t="shared" si="13"/>
        <v>108101.40000000001</v>
      </c>
      <c r="F88" s="13">
        <v>4215954.6000000006</v>
      </c>
      <c r="G88" s="123" t="s">
        <v>30</v>
      </c>
    </row>
    <row r="89" spans="1:7">
      <c r="A89" s="30" t="s">
        <v>83</v>
      </c>
      <c r="B89" s="31">
        <v>40.89</v>
      </c>
      <c r="C89" s="32">
        <f t="shared" si="12"/>
        <v>103400</v>
      </c>
      <c r="D89" s="119">
        <v>4228026</v>
      </c>
      <c r="E89" s="33">
        <f t="shared" si="13"/>
        <v>104500</v>
      </c>
      <c r="F89" s="35">
        <v>4273005</v>
      </c>
      <c r="G89" s="124" t="s">
        <v>30</v>
      </c>
    </row>
    <row r="90" spans="1:7">
      <c r="A90" s="15" t="s">
        <v>83</v>
      </c>
      <c r="B90" s="16">
        <v>43.2</v>
      </c>
      <c r="C90" s="17">
        <f t="shared" si="12"/>
        <v>101200.00000000001</v>
      </c>
      <c r="D90" s="117">
        <v>4371840.0000000009</v>
      </c>
      <c r="E90" s="18">
        <f t="shared" si="13"/>
        <v>102300.00000000001</v>
      </c>
      <c r="F90" s="13">
        <v>4419360.0000000009</v>
      </c>
      <c r="G90" s="123" t="s">
        <v>30</v>
      </c>
    </row>
    <row r="91" spans="1:7">
      <c r="A91" s="15" t="s">
        <v>83</v>
      </c>
      <c r="B91" s="16">
        <v>45.32</v>
      </c>
      <c r="C91" s="17">
        <f t="shared" si="12"/>
        <v>100100</v>
      </c>
      <c r="D91" s="117">
        <v>4536532</v>
      </c>
      <c r="E91" s="18">
        <f t="shared" si="13"/>
        <v>101200</v>
      </c>
      <c r="F91" s="13">
        <v>4586384</v>
      </c>
      <c r="G91" s="123" t="s">
        <v>30</v>
      </c>
    </row>
    <row r="92" spans="1:7">
      <c r="A92" s="15" t="s">
        <v>83</v>
      </c>
      <c r="B92" s="16">
        <v>48.45</v>
      </c>
      <c r="C92" s="17">
        <f t="shared" si="12"/>
        <v>96566.800000000017</v>
      </c>
      <c r="D92" s="117">
        <v>4678661.4600000009</v>
      </c>
      <c r="E92" s="18">
        <f t="shared" si="13"/>
        <v>97666.800000000017</v>
      </c>
      <c r="F92" s="13">
        <v>4731956.4600000009</v>
      </c>
      <c r="G92" s="123" t="s">
        <v>30</v>
      </c>
    </row>
    <row r="93" spans="1:7" ht="15.75" thickBot="1">
      <c r="A93" s="20" t="s">
        <v>83</v>
      </c>
      <c r="B93" s="21">
        <v>55.52</v>
      </c>
      <c r="C93" s="22">
        <f t="shared" si="12"/>
        <v>90368.3</v>
      </c>
      <c r="D93" s="118">
        <v>5017248.0160000008</v>
      </c>
      <c r="E93" s="24">
        <f t="shared" si="13"/>
        <v>91468.3</v>
      </c>
      <c r="F93" s="23">
        <v>5078320.0160000008</v>
      </c>
      <c r="G93" s="125" t="s">
        <v>30</v>
      </c>
    </row>
    <row r="94" spans="1:7">
      <c r="A94" s="26" t="s">
        <v>84</v>
      </c>
      <c r="B94" s="27">
        <v>17</v>
      </c>
      <c r="C94" s="28">
        <f t="shared" si="12"/>
        <v>138710</v>
      </c>
      <c r="D94" s="120">
        <v>2358070</v>
      </c>
      <c r="E94" s="28">
        <f t="shared" si="13"/>
        <v>139810</v>
      </c>
      <c r="F94" s="28">
        <v>2376770</v>
      </c>
      <c r="G94" s="122" t="s">
        <v>30</v>
      </c>
    </row>
    <row r="95" spans="1:7">
      <c r="A95" s="37" t="s">
        <v>84</v>
      </c>
      <c r="B95" s="11">
        <v>17.3</v>
      </c>
      <c r="C95" s="12">
        <f t="shared" si="12"/>
        <v>138710</v>
      </c>
      <c r="D95" s="116">
        <v>2399683</v>
      </c>
      <c r="E95" s="12">
        <f t="shared" si="13"/>
        <v>139810</v>
      </c>
      <c r="F95" s="12">
        <v>2418713</v>
      </c>
      <c r="G95" s="121" t="s">
        <v>30</v>
      </c>
    </row>
    <row r="96" spans="1:7">
      <c r="A96" s="38" t="s">
        <v>84</v>
      </c>
      <c r="B96" s="11">
        <v>20</v>
      </c>
      <c r="C96" s="12">
        <f t="shared" si="12"/>
        <v>133210</v>
      </c>
      <c r="D96" s="116">
        <v>2664200</v>
      </c>
      <c r="E96" s="12">
        <f t="shared" si="13"/>
        <v>134310</v>
      </c>
      <c r="F96" s="12">
        <v>2686200</v>
      </c>
      <c r="G96" s="121" t="s">
        <v>30</v>
      </c>
    </row>
    <row r="97" spans="1:7">
      <c r="A97" s="37" t="s">
        <v>84</v>
      </c>
      <c r="B97" s="11">
        <v>20.3</v>
      </c>
      <c r="C97" s="12">
        <f t="shared" si="12"/>
        <v>133210</v>
      </c>
      <c r="D97" s="116">
        <v>2704163</v>
      </c>
      <c r="E97" s="12">
        <f t="shared" si="13"/>
        <v>134310</v>
      </c>
      <c r="F97" s="12">
        <v>2726493</v>
      </c>
      <c r="G97" s="121" t="s">
        <v>30</v>
      </c>
    </row>
    <row r="98" spans="1:7">
      <c r="A98" s="15" t="s">
        <v>85</v>
      </c>
      <c r="B98" s="16">
        <v>42.1</v>
      </c>
      <c r="C98" s="17">
        <f t="shared" si="12"/>
        <v>102300</v>
      </c>
      <c r="D98" s="117">
        <v>4306830</v>
      </c>
      <c r="E98" s="18">
        <f t="shared" si="13"/>
        <v>103400</v>
      </c>
      <c r="F98" s="13">
        <v>4353140</v>
      </c>
      <c r="G98" s="123" t="s">
        <v>30</v>
      </c>
    </row>
    <row r="99" spans="1:7">
      <c r="A99" s="30" t="s">
        <v>86</v>
      </c>
      <c r="B99" s="16">
        <v>46.7</v>
      </c>
      <c r="C99" s="17">
        <f t="shared" si="12"/>
        <v>101200</v>
      </c>
      <c r="D99" s="117">
        <v>4726040</v>
      </c>
      <c r="E99" s="18">
        <f t="shared" si="13"/>
        <v>102300</v>
      </c>
      <c r="F99" s="13">
        <v>4777410</v>
      </c>
      <c r="G99" s="123" t="s">
        <v>30</v>
      </c>
    </row>
    <row r="100" spans="1:7" ht="15.75" thickBot="1">
      <c r="A100" s="20" t="s">
        <v>86</v>
      </c>
      <c r="B100" s="21">
        <v>57.1</v>
      </c>
      <c r="C100" s="22">
        <f t="shared" si="12"/>
        <v>91468.3</v>
      </c>
      <c r="D100" s="118">
        <v>5222839.9300000006</v>
      </c>
      <c r="E100" s="24">
        <f t="shared" si="13"/>
        <v>92568.3</v>
      </c>
      <c r="F100" s="23">
        <v>5285649.9300000006</v>
      </c>
      <c r="G100" s="125" t="s">
        <v>30</v>
      </c>
    </row>
    <row r="101" spans="1:7">
      <c r="A101" s="26" t="s">
        <v>87</v>
      </c>
      <c r="B101" s="27">
        <v>17</v>
      </c>
      <c r="C101" s="28">
        <f t="shared" si="12"/>
        <v>137610</v>
      </c>
      <c r="D101" s="120">
        <v>2339370</v>
      </c>
      <c r="E101" s="28">
        <f t="shared" si="13"/>
        <v>138710</v>
      </c>
      <c r="F101" s="28">
        <v>2358070</v>
      </c>
      <c r="G101" s="29" t="s">
        <v>7</v>
      </c>
    </row>
    <row r="102" spans="1:7">
      <c r="A102" s="37" t="s">
        <v>87</v>
      </c>
      <c r="B102" s="11">
        <v>17.3</v>
      </c>
      <c r="C102" s="12">
        <f t="shared" si="12"/>
        <v>137610</v>
      </c>
      <c r="D102" s="116">
        <v>2380653</v>
      </c>
      <c r="E102" s="12">
        <f t="shared" si="13"/>
        <v>138710</v>
      </c>
      <c r="F102" s="12">
        <v>2399683</v>
      </c>
      <c r="G102" s="14" t="s">
        <v>7</v>
      </c>
    </row>
    <row r="103" spans="1:7">
      <c r="A103" s="38" t="s">
        <v>87</v>
      </c>
      <c r="B103" s="11">
        <v>20</v>
      </c>
      <c r="C103" s="12">
        <f t="shared" si="12"/>
        <v>132110</v>
      </c>
      <c r="D103" s="116">
        <v>2642200</v>
      </c>
      <c r="E103" s="12">
        <f t="shared" si="13"/>
        <v>133210</v>
      </c>
      <c r="F103" s="12">
        <v>2664200</v>
      </c>
      <c r="G103" s="14" t="s">
        <v>7</v>
      </c>
    </row>
    <row r="104" spans="1:7">
      <c r="A104" s="37" t="s">
        <v>87</v>
      </c>
      <c r="B104" s="11">
        <v>20.3</v>
      </c>
      <c r="C104" s="12">
        <f t="shared" si="12"/>
        <v>132110</v>
      </c>
      <c r="D104" s="116">
        <v>2681833</v>
      </c>
      <c r="E104" s="12">
        <f t="shared" si="13"/>
        <v>133210</v>
      </c>
      <c r="F104" s="12">
        <v>2704163</v>
      </c>
      <c r="G104" s="14" t="s">
        <v>7</v>
      </c>
    </row>
    <row r="105" spans="1:7">
      <c r="A105" s="15" t="s">
        <v>88</v>
      </c>
      <c r="B105" s="16">
        <v>42.1</v>
      </c>
      <c r="C105" s="17">
        <f t="shared" si="12"/>
        <v>101200</v>
      </c>
      <c r="D105" s="117">
        <v>4260520</v>
      </c>
      <c r="E105" s="18">
        <f t="shared" si="13"/>
        <v>102300</v>
      </c>
      <c r="F105" s="13">
        <v>4306830</v>
      </c>
      <c r="G105" s="19" t="s">
        <v>7</v>
      </c>
    </row>
    <row r="106" spans="1:7">
      <c r="A106" s="30" t="s">
        <v>89</v>
      </c>
      <c r="B106" s="16">
        <v>46.7</v>
      </c>
      <c r="C106" s="17">
        <f t="shared" si="12"/>
        <v>100100</v>
      </c>
      <c r="D106" s="117">
        <v>4674670</v>
      </c>
      <c r="E106" s="18">
        <f t="shared" si="13"/>
        <v>101200</v>
      </c>
      <c r="F106" s="13">
        <v>4726040</v>
      </c>
      <c r="G106" s="19" t="s">
        <v>7</v>
      </c>
    </row>
    <row r="107" spans="1:7" ht="15.75" thickBot="1">
      <c r="A107" s="20" t="s">
        <v>89</v>
      </c>
      <c r="B107" s="21">
        <v>57.1</v>
      </c>
      <c r="C107" s="22">
        <f t="shared" si="12"/>
        <v>90368.3</v>
      </c>
      <c r="D107" s="118">
        <v>5160029.9300000006</v>
      </c>
      <c r="E107" s="24">
        <f t="shared" si="13"/>
        <v>91468.3</v>
      </c>
      <c r="F107" s="23">
        <v>5222839.9300000006</v>
      </c>
      <c r="G107" s="25" t="s">
        <v>7</v>
      </c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Предложения</vt:lpstr>
      <vt:lpstr>Кольцово Акция до 31.03.</vt:lpstr>
      <vt:lpstr>ЖК ВЛ АКЦИЯ до 31.03.</vt:lpstr>
      <vt:lpstr>ЖК ВЛ</vt:lpstr>
      <vt:lpstr>ЖК ЛМ3 Акция до 31.03</vt:lpstr>
      <vt:lpstr>ЖК ЛМ3</vt:lpstr>
      <vt:lpstr>ЖК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2025-01-30T11:43:41Z</cp:lastPrinted>
  <dcterms:created xsi:type="dcterms:W3CDTF">2019-02-27T13:48:00Z</dcterms:created>
  <dcterms:modified xsi:type="dcterms:W3CDTF">2025-01-31T08:18:21Z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